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6980" windowHeight="9150" activeTab="3"/>
  </bookViews>
  <sheets>
    <sheet name="Income Stmt" sheetId="1" r:id="rId1"/>
    <sheet name="Balance Sheet" sheetId="6" r:id="rId2"/>
    <sheet name="Cash Flow" sheetId="7" r:id="rId3"/>
    <sheet name="Readme" sheetId="3" r:id="rId4"/>
    <sheet name="Data" sheetId="2" r:id="rId5"/>
    <sheet name="Calculations" sheetId="4" r:id="rId6"/>
    <sheet name="PSW_Sheet" sheetId="5" state="veryHidden" r:id="rId7"/>
  </sheets>
  <definedNames>
    <definedName name="BalanceAssets">Calculations!$S$68:$AN$90</definedName>
    <definedName name="BalanceLiabilities">Calculations!$S$92:$AN$121</definedName>
    <definedName name="C_Ann_Int">Calculations!$D$13:$H$14</definedName>
    <definedName name="C_EndDates">Calculations!$D$6:$H$11</definedName>
    <definedName name="C_Length">Readme!$H$15:$J$19</definedName>
    <definedName name="C_QuarterEnds">Calculations!$K$3:$L$6</definedName>
    <definedName name="CashFlow">Calculations!$S$125:$AN$169</definedName>
    <definedName name="Company">Readme!$D$24</definedName>
    <definedName name="General">Calculations!$AE$4:$AN$8</definedName>
    <definedName name="IncomeStatement">Calculations!$S$11:$AN$65</definedName>
    <definedName name="Nb_1">Readme!$AO$8</definedName>
    <definedName name="Nb_2">Readme!$AO$12</definedName>
    <definedName name="Period">Data!$J$5:$S$5</definedName>
    <definedName name="PSW_CALCULATE_0" hidden="1">'Income Stmt'!$I$5</definedName>
    <definedName name="PSW_CALCULATE_1" hidden="1">'Balance Sheet'!$I$5</definedName>
    <definedName name="PSW_CALCULATE_2" hidden="1">'Cash Flow'!$I$5</definedName>
    <definedName name="PSWFormInput_0" hidden="1">'Income Stmt'!$C$5</definedName>
    <definedName name="PSWFormInput_2" hidden="1">'Balance Sheet'!$C$5</definedName>
    <definedName name="PSWFormInput_4" hidden="1">'Cash Flow'!$C$5</definedName>
    <definedName name="PSWOutput_0" hidden="1">'Income Stmt'!$B$1:$K$70</definedName>
    <definedName name="PSWOutput_1" hidden="1">'Balance Sheet'!$B$1:$K$71</definedName>
    <definedName name="PSWOutput_2" hidden="1">'Cash Flow'!$B$1:$K$60</definedName>
    <definedName name="SpreadsheetWEBInternalConnection" hidden="1">PSW_Sheet!$A$12</definedName>
    <definedName name="SpreadsheetWEBUserName" hidden="1">PSW_Sheet!$A$13</definedName>
    <definedName name="SpreadsheetWEBUserRole" hidden="1">PSW_Sheet!$A$14</definedName>
  </definedNames>
  <calcPr calcId="125725"/>
</workbook>
</file>

<file path=xl/calcChain.xml><?xml version="1.0" encoding="utf-8"?>
<calcChain xmlns="http://schemas.openxmlformats.org/spreadsheetml/2006/main">
  <c r="D3" i="7"/>
  <c r="D58"/>
  <c r="D57"/>
  <c r="D56"/>
  <c r="D55"/>
  <c r="D53"/>
  <c r="D52"/>
  <c r="D46"/>
  <c r="D45"/>
  <c r="D33"/>
  <c r="D32"/>
  <c r="D46" i="6"/>
  <c r="D47"/>
  <c r="D54"/>
  <c r="D55"/>
  <c r="D64"/>
  <c r="D65"/>
  <c r="D66"/>
  <c r="D67"/>
  <c r="D27"/>
  <c r="D28"/>
  <c r="D37"/>
  <c r="D3"/>
  <c r="D47" i="1"/>
  <c r="D46"/>
  <c r="D45"/>
  <c r="D44"/>
  <c r="D43"/>
  <c r="D39"/>
  <c r="D38"/>
  <c r="D37"/>
  <c r="D36"/>
  <c r="D35"/>
  <c r="D30"/>
  <c r="D29"/>
  <c r="D20"/>
  <c r="D17"/>
  <c r="D3"/>
  <c r="F158" i="2"/>
  <c r="F154"/>
  <c r="F153"/>
  <c r="F152"/>
  <c r="F151"/>
  <c r="F150"/>
  <c r="F149"/>
  <c r="F148"/>
  <c r="F146"/>
  <c r="F145"/>
  <c r="F141"/>
  <c r="F140"/>
  <c r="F139"/>
  <c r="F138"/>
  <c r="F137"/>
  <c r="F136"/>
  <c r="F135"/>
  <c r="F134"/>
  <c r="F132"/>
  <c r="F131"/>
  <c r="F130"/>
  <c r="F129"/>
  <c r="G100"/>
  <c r="G99"/>
  <c r="G73"/>
  <c r="G72"/>
  <c r="G71"/>
  <c r="G70"/>
  <c r="G69"/>
  <c r="G67"/>
  <c r="G66"/>
  <c r="F43"/>
  <c r="F42"/>
  <c r="S16" i="4"/>
  <c r="D19" i="1" s="1"/>
  <c r="S15" i="4"/>
  <c r="D18" i="1" s="1"/>
  <c r="S13" i="4"/>
  <c r="D16" i="1" s="1"/>
  <c r="S12" i="4"/>
  <c r="D15" i="1" s="1"/>
  <c r="S11" i="4"/>
  <c r="D14" i="1" s="1"/>
  <c r="C142" i="2"/>
  <c r="A158"/>
  <c r="A154"/>
  <c r="A153"/>
  <c r="A152"/>
  <c r="A151"/>
  <c r="A150"/>
  <c r="A149"/>
  <c r="A148"/>
  <c r="A146"/>
  <c r="A145"/>
  <c r="A141"/>
  <c r="A140"/>
  <c r="A139"/>
  <c r="A138"/>
  <c r="A137"/>
  <c r="A136"/>
  <c r="A135"/>
  <c r="A134"/>
  <c r="A133"/>
  <c r="A131"/>
  <c r="A130"/>
  <c r="A129"/>
  <c r="A100"/>
  <c r="A99"/>
  <c r="A71"/>
  <c r="A70"/>
  <c r="A69"/>
  <c r="A67"/>
  <c r="A66"/>
  <c r="A43"/>
  <c r="A42"/>
  <c r="A39"/>
  <c r="C39" s="1"/>
  <c r="A164"/>
  <c r="C164" s="1"/>
  <c r="S165" i="4" s="1"/>
  <c r="D54" i="7" s="1"/>
  <c r="A161" i="2"/>
  <c r="A160"/>
  <c r="A159"/>
  <c r="A157"/>
  <c r="C157" s="1"/>
  <c r="A147"/>
  <c r="A144"/>
  <c r="C144" s="1"/>
  <c r="A128"/>
  <c r="A132" s="1"/>
  <c r="A127"/>
  <c r="A126"/>
  <c r="A125"/>
  <c r="A124"/>
  <c r="C124" s="1"/>
  <c r="A120"/>
  <c r="A119"/>
  <c r="C119" s="1"/>
  <c r="C120" s="1"/>
  <c r="A114"/>
  <c r="A113"/>
  <c r="A112"/>
  <c r="A111"/>
  <c r="A110"/>
  <c r="A109"/>
  <c r="A108"/>
  <c r="A107"/>
  <c r="C107" s="1"/>
  <c r="A103"/>
  <c r="A102"/>
  <c r="A101"/>
  <c r="A98"/>
  <c r="C98" s="1"/>
  <c r="A95"/>
  <c r="A94"/>
  <c r="A93"/>
  <c r="A92"/>
  <c r="A91"/>
  <c r="A90"/>
  <c r="C90" s="1"/>
  <c r="A86"/>
  <c r="A85"/>
  <c r="A84"/>
  <c r="A83"/>
  <c r="A82"/>
  <c r="A81"/>
  <c r="A80"/>
  <c r="A79"/>
  <c r="C79" s="1"/>
  <c r="A76"/>
  <c r="A75"/>
  <c r="A74"/>
  <c r="A68"/>
  <c r="A73" s="1"/>
  <c r="A65"/>
  <c r="C65" s="1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1"/>
  <c r="C41" s="1"/>
  <c r="A37"/>
  <c r="A36"/>
  <c r="A35"/>
  <c r="C35" s="1"/>
  <c r="A31"/>
  <c r="A30"/>
  <c r="A29"/>
  <c r="A28"/>
  <c r="C28" s="1"/>
  <c r="A26"/>
  <c r="A25"/>
  <c r="A24"/>
  <c r="A23"/>
  <c r="A22"/>
  <c r="A21"/>
  <c r="A20"/>
  <c r="A10"/>
  <c r="A9"/>
  <c r="A8"/>
  <c r="C8" s="1"/>
  <c r="A19"/>
  <c r="C19" s="1"/>
  <c r="C20" s="1"/>
  <c r="H3" i="4"/>
  <c r="G3"/>
  <c r="F3"/>
  <c r="E3"/>
  <c r="D3"/>
  <c r="H4"/>
  <c r="G4"/>
  <c r="F4"/>
  <c r="E4"/>
  <c r="D4"/>
  <c r="D5" s="1"/>
  <c r="D13"/>
  <c r="E13" s="1"/>
  <c r="F13" s="1"/>
  <c r="G13" s="1"/>
  <c r="H13" s="1"/>
  <c r="H8" s="1"/>
  <c r="AO12" i="3"/>
  <c r="AO8"/>
  <c r="AQ5"/>
  <c r="I5" s="1"/>
  <c r="I56" i="7" l="1"/>
  <c r="H56"/>
  <c r="G56"/>
  <c r="F56"/>
  <c r="E56"/>
  <c r="I53"/>
  <c r="H53"/>
  <c r="G53"/>
  <c r="F53"/>
  <c r="E53"/>
  <c r="I46"/>
  <c r="H46"/>
  <c r="G46"/>
  <c r="F46"/>
  <c r="E46"/>
  <c r="I33"/>
  <c r="H33"/>
  <c r="G33"/>
  <c r="F33"/>
  <c r="E33"/>
  <c r="E17" i="1"/>
  <c r="F17"/>
  <c r="G17"/>
  <c r="H17"/>
  <c r="I17"/>
  <c r="E20"/>
  <c r="F20"/>
  <c r="G20"/>
  <c r="H20"/>
  <c r="I20"/>
  <c r="E30"/>
  <c r="F30"/>
  <c r="G30"/>
  <c r="H30"/>
  <c r="I30"/>
  <c r="E36"/>
  <c r="F36"/>
  <c r="G36"/>
  <c r="H36"/>
  <c r="I36"/>
  <c r="E39"/>
  <c r="F39"/>
  <c r="G39"/>
  <c r="H39"/>
  <c r="I39"/>
  <c r="E44"/>
  <c r="F44"/>
  <c r="G44"/>
  <c r="H44"/>
  <c r="I44"/>
  <c r="E47"/>
  <c r="F47"/>
  <c r="G47"/>
  <c r="H47"/>
  <c r="I47"/>
  <c r="E28" i="6"/>
  <c r="I28"/>
  <c r="H28"/>
  <c r="G28"/>
  <c r="F28"/>
  <c r="E67"/>
  <c r="E65"/>
  <c r="E55"/>
  <c r="E47"/>
  <c r="I67"/>
  <c r="H67"/>
  <c r="G67"/>
  <c r="F67"/>
  <c r="I65"/>
  <c r="H65"/>
  <c r="G65"/>
  <c r="F65"/>
  <c r="I55"/>
  <c r="H55"/>
  <c r="G55"/>
  <c r="F55"/>
  <c r="I47"/>
  <c r="H47"/>
  <c r="G47"/>
  <c r="F47"/>
  <c r="AF168" i="4"/>
  <c r="F57" i="7" s="1"/>
  <c r="AG168" i="4"/>
  <c r="G57" i="7" s="1"/>
  <c r="AH168" i="4"/>
  <c r="H57" i="7" s="1"/>
  <c r="AI168" i="4"/>
  <c r="I57" i="7" s="1"/>
  <c r="AJ168" i="4"/>
  <c r="AK168"/>
  <c r="AL168"/>
  <c r="AM168"/>
  <c r="AN168"/>
  <c r="AE168"/>
  <c r="E57" i="7" s="1"/>
  <c r="AN165" i="4"/>
  <c r="AM165"/>
  <c r="AL165"/>
  <c r="AK165"/>
  <c r="AJ165"/>
  <c r="AI165"/>
  <c r="I54" i="7" s="1"/>
  <c r="AH165" i="4"/>
  <c r="H54" i="7" s="1"/>
  <c r="AG165" i="4"/>
  <c r="G54" i="7" s="1"/>
  <c r="AF165" i="4"/>
  <c r="F54" i="7" s="1"/>
  <c r="AE165" i="4"/>
  <c r="E54" i="7" s="1"/>
  <c r="AN11" i="4"/>
  <c r="AM11"/>
  <c r="AL11"/>
  <c r="AK11"/>
  <c r="AJ11"/>
  <c r="AI11"/>
  <c r="I14" i="1" s="1"/>
  <c r="AH11" i="4"/>
  <c r="H14" i="1" s="1"/>
  <c r="AG11" i="4"/>
  <c r="G14" i="1" s="1"/>
  <c r="AF11" i="4"/>
  <c r="F14" i="1" s="1"/>
  <c r="AN15" i="4"/>
  <c r="AM15"/>
  <c r="AL15"/>
  <c r="AK15"/>
  <c r="AJ15"/>
  <c r="AI15"/>
  <c r="I18" i="1" s="1"/>
  <c r="AH15" i="4"/>
  <c r="H18" i="1" s="1"/>
  <c r="AG15" i="4"/>
  <c r="G18" i="1" s="1"/>
  <c r="AF15" i="4"/>
  <c r="F18" i="1" s="1"/>
  <c r="AE15" i="4"/>
  <c r="E18" i="1" s="1"/>
  <c r="AN12" i="4"/>
  <c r="AM12"/>
  <c r="AL12"/>
  <c r="AK12"/>
  <c r="AJ12"/>
  <c r="AI12"/>
  <c r="I15" i="1" s="1"/>
  <c r="AH12" i="4"/>
  <c r="H15" i="1" s="1"/>
  <c r="AG12" i="4"/>
  <c r="G15" i="1" s="1"/>
  <c r="AF12" i="4"/>
  <c r="F15" i="1" s="1"/>
  <c r="AE12" i="4"/>
  <c r="E15" i="1" s="1"/>
  <c r="AE11" i="4"/>
  <c r="E14" i="1" s="1"/>
  <c r="AN34" i="4"/>
  <c r="AM34"/>
  <c r="AL34"/>
  <c r="AK34"/>
  <c r="AJ34"/>
  <c r="AI34"/>
  <c r="I37" i="1" s="1"/>
  <c r="AH34" i="4"/>
  <c r="H37" i="1" s="1"/>
  <c r="AG34" i="4"/>
  <c r="G37" i="1" s="1"/>
  <c r="AF34" i="4"/>
  <c r="F37" i="1" s="1"/>
  <c r="AE34" i="4"/>
  <c r="E37" i="1" s="1"/>
  <c r="AE42" i="4"/>
  <c r="E45" i="1" s="1"/>
  <c r="AF42" i="4"/>
  <c r="F45" i="1" s="1"/>
  <c r="AG42" i="4"/>
  <c r="G45" i="1" s="1"/>
  <c r="AH42" i="4"/>
  <c r="H45" i="1" s="1"/>
  <c r="AI42" i="4"/>
  <c r="I45" i="1" s="1"/>
  <c r="AJ42" i="4"/>
  <c r="AK42"/>
  <c r="AL42"/>
  <c r="AM42"/>
  <c r="AN42"/>
  <c r="R120"/>
  <c r="C21" i="2"/>
  <c r="C22"/>
  <c r="C158"/>
  <c r="C145"/>
  <c r="C125"/>
  <c r="C108"/>
  <c r="C99"/>
  <c r="C91"/>
  <c r="C80"/>
  <c r="C66"/>
  <c r="C67" s="1"/>
  <c r="C42"/>
  <c r="C36"/>
  <c r="C29"/>
  <c r="C9"/>
  <c r="C10" s="1"/>
  <c r="A72"/>
  <c r="E11" i="4"/>
  <c r="D9"/>
  <c r="L2" i="2"/>
  <c r="D14" i="4"/>
  <c r="E8"/>
  <c r="G8"/>
  <c r="D11"/>
  <c r="D8"/>
  <c r="F8"/>
  <c r="D10"/>
  <c r="J2" i="2"/>
  <c r="J144" s="1"/>
  <c r="K2"/>
  <c r="K16" s="1"/>
  <c r="AF13" i="4" s="1"/>
  <c r="F16" i="1" s="1"/>
  <c r="M2" i="2"/>
  <c r="R2"/>
  <c r="P2"/>
  <c r="N2"/>
  <c r="S2"/>
  <c r="Q2"/>
  <c r="O2"/>
  <c r="E5" i="4"/>
  <c r="C30" i="2" l="1"/>
  <c r="C31" s="1"/>
  <c r="C81"/>
  <c r="C82"/>
  <c r="C83"/>
  <c r="C92"/>
  <c r="C93"/>
  <c r="C94"/>
  <c r="C95"/>
  <c r="C100"/>
  <c r="C109"/>
  <c r="C110"/>
  <c r="C111"/>
  <c r="C112"/>
  <c r="C113"/>
  <c r="C114"/>
  <c r="C146"/>
  <c r="C68"/>
  <c r="C84"/>
  <c r="C85" s="1"/>
  <c r="C37"/>
  <c r="R37" i="4"/>
  <c r="C159" i="2"/>
  <c r="C126"/>
  <c r="C127"/>
  <c r="S121" i="4"/>
  <c r="S120"/>
  <c r="C43" i="2"/>
  <c r="C44" s="1"/>
  <c r="C23"/>
  <c r="C24"/>
  <c r="C25"/>
  <c r="R6" i="4"/>
  <c r="C69" i="2"/>
  <c r="O157"/>
  <c r="O147"/>
  <c r="O144"/>
  <c r="O133"/>
  <c r="O128"/>
  <c r="O115"/>
  <c r="AJ116" i="4" s="1"/>
  <c r="O98" i="2"/>
  <c r="O96"/>
  <c r="AJ98" i="4" s="1"/>
  <c r="O69" i="2"/>
  <c r="O68"/>
  <c r="O65"/>
  <c r="O41"/>
  <c r="Q157"/>
  <c r="Q147"/>
  <c r="Q144"/>
  <c r="Q133"/>
  <c r="Q128"/>
  <c r="Q115"/>
  <c r="AL116" i="4" s="1"/>
  <c r="Q98" i="2"/>
  <c r="Q96"/>
  <c r="AL98" i="4" s="1"/>
  <c r="Q69" i="2"/>
  <c r="Q68"/>
  <c r="Q65"/>
  <c r="Q41"/>
  <c r="S157"/>
  <c r="S147"/>
  <c r="S144"/>
  <c r="S133"/>
  <c r="S128"/>
  <c r="S115"/>
  <c r="AN116" i="4" s="1"/>
  <c r="S98" i="2"/>
  <c r="S96"/>
  <c r="AN98" i="4" s="1"/>
  <c r="S69" i="2"/>
  <c r="S68"/>
  <c r="S65"/>
  <c r="S41"/>
  <c r="N157"/>
  <c r="N147"/>
  <c r="N144"/>
  <c r="N133"/>
  <c r="N128"/>
  <c r="N115"/>
  <c r="AI116" i="4" s="1"/>
  <c r="I64" i="6" s="1"/>
  <c r="N98" i="2"/>
  <c r="N96"/>
  <c r="AI98" i="4" s="1"/>
  <c r="I46" i="6" s="1"/>
  <c r="N69" i="2"/>
  <c r="N68"/>
  <c r="P157"/>
  <c r="P147"/>
  <c r="P144"/>
  <c r="P133"/>
  <c r="P128"/>
  <c r="P115"/>
  <c r="AK116" i="4" s="1"/>
  <c r="P98" i="2"/>
  <c r="P96"/>
  <c r="AK98" i="4" s="1"/>
  <c r="P69" i="2"/>
  <c r="P68"/>
  <c r="P65"/>
  <c r="P41"/>
  <c r="R157"/>
  <c r="R147"/>
  <c r="R144"/>
  <c r="R133"/>
  <c r="R128"/>
  <c r="R115"/>
  <c r="AM116" i="4" s="1"/>
  <c r="R98" i="2"/>
  <c r="R96"/>
  <c r="AM98" i="4" s="1"/>
  <c r="R69" i="2"/>
  <c r="R68"/>
  <c r="R65"/>
  <c r="R41"/>
  <c r="M157"/>
  <c r="M147"/>
  <c r="M144"/>
  <c r="M133"/>
  <c r="M128"/>
  <c r="M115"/>
  <c r="AH116" i="4" s="1"/>
  <c r="H64" i="6" s="1"/>
  <c r="M98" i="2"/>
  <c r="M96"/>
  <c r="AH98" i="4" s="1"/>
  <c r="H46" i="6" s="1"/>
  <c r="M69" i="2"/>
  <c r="M68"/>
  <c r="K157"/>
  <c r="K147"/>
  <c r="K144"/>
  <c r="K133"/>
  <c r="K128"/>
  <c r="K115"/>
  <c r="AF116" i="4" s="1"/>
  <c r="F64" i="6" s="1"/>
  <c r="K98" i="2"/>
  <c r="K96"/>
  <c r="AF98" i="4" s="1"/>
  <c r="F46" i="6" s="1"/>
  <c r="K69" i="2"/>
  <c r="K68"/>
  <c r="J157"/>
  <c r="J147"/>
  <c r="J133"/>
  <c r="J128"/>
  <c r="J115"/>
  <c r="AE116" i="4" s="1"/>
  <c r="E64" i="6" s="1"/>
  <c r="J98" i="2"/>
  <c r="J96"/>
  <c r="AE98" i="4" s="1"/>
  <c r="E46" i="6" s="1"/>
  <c r="J69" i="2"/>
  <c r="J68" s="1"/>
  <c r="J16"/>
  <c r="L157"/>
  <c r="L147"/>
  <c r="L144"/>
  <c r="L133"/>
  <c r="L128"/>
  <c r="L115"/>
  <c r="AG116" i="4" s="1"/>
  <c r="G64" i="6" s="1"/>
  <c r="L98" i="2"/>
  <c r="L96"/>
  <c r="AG98" i="4" s="1"/>
  <c r="G46" i="6" s="1"/>
  <c r="L69" i="2"/>
  <c r="L68" s="1"/>
  <c r="N41"/>
  <c r="L41"/>
  <c r="K41"/>
  <c r="J41"/>
  <c r="M65"/>
  <c r="L65"/>
  <c r="K65"/>
  <c r="J65"/>
  <c r="N65"/>
  <c r="M41"/>
  <c r="O16"/>
  <c r="AJ13" i="4" s="1"/>
  <c r="Q16" i="2"/>
  <c r="AL13" i="4" s="1"/>
  <c r="S16" i="2"/>
  <c r="AN13" i="4" s="1"/>
  <c r="N16" i="2"/>
  <c r="AI13" i="4" s="1"/>
  <c r="I16" i="1" s="1"/>
  <c r="P16" i="2"/>
  <c r="AK13" i="4" s="1"/>
  <c r="R16" i="2"/>
  <c r="AM13" i="4" s="1"/>
  <c r="M16" i="2"/>
  <c r="AH13" i="4" s="1"/>
  <c r="H16" i="1" s="1"/>
  <c r="L16" i="2"/>
  <c r="AG13" i="4" s="1"/>
  <c r="G16" i="1" s="1"/>
  <c r="O18" i="2"/>
  <c r="S18"/>
  <c r="P18"/>
  <c r="M18"/>
  <c r="AH16" i="4" s="1"/>
  <c r="H19" i="1" s="1"/>
  <c r="J7" i="2"/>
  <c r="AE5" i="4" s="1"/>
  <c r="L18" i="2"/>
  <c r="AG16" i="4" s="1"/>
  <c r="G19" i="1" s="1"/>
  <c r="K18" i="2"/>
  <c r="AF16" i="4" s="1"/>
  <c r="F19" i="1" s="1"/>
  <c r="J5" i="2"/>
  <c r="J6"/>
  <c r="AE4" i="4" s="1"/>
  <c r="E8" i="7" s="1"/>
  <c r="E9" i="4"/>
  <c r="E10"/>
  <c r="K3" i="2"/>
  <c r="L3" s="1"/>
  <c r="M3" s="1"/>
  <c r="N3" s="1"/>
  <c r="O3" s="1"/>
  <c r="P3" s="1"/>
  <c r="Q3" s="1"/>
  <c r="R3" s="1"/>
  <c r="S3" s="1"/>
  <c r="S7" s="1"/>
  <c r="AN5" i="4" s="1"/>
  <c r="E14"/>
  <c r="F11"/>
  <c r="F5"/>
  <c r="C45" i="2" l="1"/>
  <c r="L77"/>
  <c r="J77"/>
  <c r="K77"/>
  <c r="M77"/>
  <c r="N18"/>
  <c r="AI16" i="4" s="1"/>
  <c r="I19" i="1" s="1"/>
  <c r="R18" i="2"/>
  <c r="Q18"/>
  <c r="R108" i="4"/>
  <c r="R92"/>
  <c r="C86" i="2"/>
  <c r="R82" i="4"/>
  <c r="S109"/>
  <c r="D57" i="6" s="1"/>
  <c r="S108" i="4"/>
  <c r="D56" i="6" s="1"/>
  <c r="S115" i="4"/>
  <c r="D63" i="6" s="1"/>
  <c r="S114" i="4"/>
  <c r="D62" i="6" s="1"/>
  <c r="S113" i="4"/>
  <c r="D61" i="6" s="1"/>
  <c r="S112" i="4"/>
  <c r="D60" i="6" s="1"/>
  <c r="S111" i="4"/>
  <c r="D59" i="6" s="1"/>
  <c r="S110" i="4"/>
  <c r="D58" i="6" s="1"/>
  <c r="AF108" i="4"/>
  <c r="F56" i="6" s="1"/>
  <c r="AG108" i="4"/>
  <c r="G56" i="6" s="1"/>
  <c r="AH108" i="4"/>
  <c r="H56" i="6" s="1"/>
  <c r="AI108" i="4"/>
  <c r="I56" i="6" s="1"/>
  <c r="AJ108" i="4"/>
  <c r="AK108"/>
  <c r="AL108"/>
  <c r="AM108"/>
  <c r="AN108"/>
  <c r="AF109"/>
  <c r="F57" i="6" s="1"/>
  <c r="AG109" i="4"/>
  <c r="G57" i="6" s="1"/>
  <c r="AH109" i="4"/>
  <c r="H57" i="6" s="1"/>
  <c r="AI109" i="4"/>
  <c r="I57" i="6" s="1"/>
  <c r="AJ109" i="4"/>
  <c r="AK109"/>
  <c r="AL109"/>
  <c r="AM109"/>
  <c r="AN109"/>
  <c r="AF110"/>
  <c r="F58" i="6" s="1"/>
  <c r="AG110" i="4"/>
  <c r="G58" i="6" s="1"/>
  <c r="AH110" i="4"/>
  <c r="H58" i="6" s="1"/>
  <c r="AI110" i="4"/>
  <c r="I58" i="6" s="1"/>
  <c r="AJ110" i="4"/>
  <c r="AK110"/>
  <c r="AL110"/>
  <c r="AM110"/>
  <c r="AN110"/>
  <c r="AF111"/>
  <c r="F59" i="6" s="1"/>
  <c r="AG111" i="4"/>
  <c r="G59" i="6" s="1"/>
  <c r="AH111" i="4"/>
  <c r="H59" i="6" s="1"/>
  <c r="AI111" i="4"/>
  <c r="I59" i="6" s="1"/>
  <c r="AJ111" i="4"/>
  <c r="AK111"/>
  <c r="AL111"/>
  <c r="AM111"/>
  <c r="AN111"/>
  <c r="AF112"/>
  <c r="F60" i="6" s="1"/>
  <c r="AG112" i="4"/>
  <c r="G60" i="6" s="1"/>
  <c r="AH112" i="4"/>
  <c r="H60" i="6" s="1"/>
  <c r="AI112" i="4"/>
  <c r="I60" i="6" s="1"/>
  <c r="AJ112" i="4"/>
  <c r="AK112"/>
  <c r="AL112"/>
  <c r="AM112"/>
  <c r="AN112"/>
  <c r="AF113"/>
  <c r="F61" i="6" s="1"/>
  <c r="AG113" i="4"/>
  <c r="G61" i="6" s="1"/>
  <c r="AH113" i="4"/>
  <c r="H61" i="6" s="1"/>
  <c r="AI113" i="4"/>
  <c r="I61" i="6" s="1"/>
  <c r="AJ113" i="4"/>
  <c r="AK113"/>
  <c r="AL113"/>
  <c r="AM113"/>
  <c r="AN113"/>
  <c r="AF114"/>
  <c r="F62" i="6" s="1"/>
  <c r="AG114" i="4"/>
  <c r="G62" i="6" s="1"/>
  <c r="AH114" i="4"/>
  <c r="H62" i="6" s="1"/>
  <c r="AI114" i="4"/>
  <c r="I62" i="6" s="1"/>
  <c r="AJ114" i="4"/>
  <c r="AK114"/>
  <c r="AL114"/>
  <c r="AM114"/>
  <c r="AN114"/>
  <c r="AF115"/>
  <c r="F63" i="6" s="1"/>
  <c r="AG115" i="4"/>
  <c r="G63" i="6" s="1"/>
  <c r="AH115" i="4"/>
  <c r="H63" i="6" s="1"/>
  <c r="AI115" i="4"/>
  <c r="I63" i="6" s="1"/>
  <c r="AJ115" i="4"/>
  <c r="AK115"/>
  <c r="AL115"/>
  <c r="AM115"/>
  <c r="AN115"/>
  <c r="AE109"/>
  <c r="E57" i="6" s="1"/>
  <c r="AE110" i="4"/>
  <c r="E58" i="6" s="1"/>
  <c r="AE111" i="4"/>
  <c r="E59" i="6" s="1"/>
  <c r="AE112" i="4"/>
  <c r="E60" i="6" s="1"/>
  <c r="AE113" i="4"/>
  <c r="E61" i="6" s="1"/>
  <c r="AE114" i="4"/>
  <c r="E62" i="6" s="1"/>
  <c r="AE115" i="4"/>
  <c r="E63" i="6" s="1"/>
  <c r="AE108" i="4"/>
  <c r="E56" i="6" s="1"/>
  <c r="S93" i="4"/>
  <c r="D41" i="6" s="1"/>
  <c r="S92" i="4"/>
  <c r="D40" i="6" s="1"/>
  <c r="S97" i="4"/>
  <c r="D45" i="6" s="1"/>
  <c r="S96" i="4"/>
  <c r="D44" i="6" s="1"/>
  <c r="S95" i="4"/>
  <c r="D43" i="6" s="1"/>
  <c r="S94" i="4"/>
  <c r="D42" i="6" s="1"/>
  <c r="AE93" i="4"/>
  <c r="E41" i="6" s="1"/>
  <c r="AF93" i="4"/>
  <c r="F41" i="6" s="1"/>
  <c r="AG93" i="4"/>
  <c r="G41" i="6" s="1"/>
  <c r="AH93" i="4"/>
  <c r="H41" i="6" s="1"/>
  <c r="AI93" i="4"/>
  <c r="I41" i="6" s="1"/>
  <c r="AJ93" i="4"/>
  <c r="AK93"/>
  <c r="AL93"/>
  <c r="AM93"/>
  <c r="AN93"/>
  <c r="AE94"/>
  <c r="E42" i="6" s="1"/>
  <c r="AF94" i="4"/>
  <c r="F42" i="6" s="1"/>
  <c r="AG94" i="4"/>
  <c r="G42" i="6" s="1"/>
  <c r="AH94" i="4"/>
  <c r="H42" i="6" s="1"/>
  <c r="AI94" i="4"/>
  <c r="I42" i="6" s="1"/>
  <c r="AJ94" i="4"/>
  <c r="AK94"/>
  <c r="AL94"/>
  <c r="AM94"/>
  <c r="AN94"/>
  <c r="AE95"/>
  <c r="E43" i="6" s="1"/>
  <c r="AF95" i="4"/>
  <c r="F43" i="6" s="1"/>
  <c r="AG95" i="4"/>
  <c r="G43" i="6" s="1"/>
  <c r="AH95" i="4"/>
  <c r="H43" i="6" s="1"/>
  <c r="AI95" i="4"/>
  <c r="I43" i="6" s="1"/>
  <c r="AJ95" i="4"/>
  <c r="AK95"/>
  <c r="AL95"/>
  <c r="AM95"/>
  <c r="AN95"/>
  <c r="AE96"/>
  <c r="E44" i="6" s="1"/>
  <c r="AF96" i="4"/>
  <c r="F44" i="6" s="1"/>
  <c r="AG96" i="4"/>
  <c r="G44" i="6" s="1"/>
  <c r="AH96" i="4"/>
  <c r="H44" i="6" s="1"/>
  <c r="AI96" i="4"/>
  <c r="I44" i="6" s="1"/>
  <c r="AJ96" i="4"/>
  <c r="AK96"/>
  <c r="AL96"/>
  <c r="AM96"/>
  <c r="AN96"/>
  <c r="AE97"/>
  <c r="E45" i="6" s="1"/>
  <c r="AF97" i="4"/>
  <c r="F45" i="6" s="1"/>
  <c r="AG97" i="4"/>
  <c r="G45" i="6" s="1"/>
  <c r="AH97" i="4"/>
  <c r="H45" i="6" s="1"/>
  <c r="AI97" i="4"/>
  <c r="I45" i="6" s="1"/>
  <c r="AJ97" i="4"/>
  <c r="AK97"/>
  <c r="AL97"/>
  <c r="AM97"/>
  <c r="AN97"/>
  <c r="AF92"/>
  <c r="F40" i="6" s="1"/>
  <c r="AG92" i="4"/>
  <c r="G40" i="6" s="1"/>
  <c r="AH92" i="4"/>
  <c r="H40" i="6" s="1"/>
  <c r="AI92" i="4"/>
  <c r="I40" i="6" s="1"/>
  <c r="AJ92" i="4"/>
  <c r="AK92"/>
  <c r="AL92"/>
  <c r="AM92"/>
  <c r="AN92"/>
  <c r="AE92"/>
  <c r="E40" i="6" s="1"/>
  <c r="AF120" i="4"/>
  <c r="F68" i="6" s="1"/>
  <c r="D68"/>
  <c r="AF121" i="4"/>
  <c r="F69" i="6" s="1"/>
  <c r="D69"/>
  <c r="C147" i="2"/>
  <c r="C101"/>
  <c r="R28" i="4"/>
  <c r="E8" i="1"/>
  <c r="E8" i="6"/>
  <c r="E7" i="1"/>
  <c r="E7" i="7"/>
  <c r="E7" i="6"/>
  <c r="E9" i="1"/>
  <c r="E9" i="7"/>
  <c r="E9" i="6"/>
  <c r="S39" i="4"/>
  <c r="D42" i="1" s="1"/>
  <c r="AN39" i="4"/>
  <c r="AM39"/>
  <c r="AL39"/>
  <c r="AK39"/>
  <c r="AJ39"/>
  <c r="AI39"/>
  <c r="I42" i="1" s="1"/>
  <c r="AH39" i="4"/>
  <c r="H42" i="1" s="1"/>
  <c r="AG39" i="4"/>
  <c r="G42" i="1" s="1"/>
  <c r="AF39" i="4"/>
  <c r="F42" i="1" s="1"/>
  <c r="S37" i="4"/>
  <c r="S38"/>
  <c r="K7" i="2"/>
  <c r="AF5" i="4" s="1"/>
  <c r="R27" i="2"/>
  <c r="AM16" i="4"/>
  <c r="Q27" i="2"/>
  <c r="AL16" i="4"/>
  <c r="P27" i="2"/>
  <c r="AK16" i="4"/>
  <c r="S27" i="2"/>
  <c r="AN16" i="4"/>
  <c r="O27" i="2"/>
  <c r="AJ16" i="4"/>
  <c r="R142" i="2"/>
  <c r="AM143" i="4" s="1"/>
  <c r="R162" i="2"/>
  <c r="AM163" i="4" s="1"/>
  <c r="P142" i="2"/>
  <c r="AK143" i="4" s="1"/>
  <c r="P162" i="2"/>
  <c r="AK163" i="4" s="1"/>
  <c r="S142" i="2"/>
  <c r="AN143" i="4" s="1"/>
  <c r="S162" i="2"/>
  <c r="AN163" i="4" s="1"/>
  <c r="Q142" i="2"/>
  <c r="AL143" i="4" s="1"/>
  <c r="Q162" i="2"/>
  <c r="AL163" i="4" s="1"/>
  <c r="O142" i="2"/>
  <c r="AJ143" i="4" s="1"/>
  <c r="O162" i="2"/>
  <c r="AJ163" i="4" s="1"/>
  <c r="N77" i="2"/>
  <c r="J87"/>
  <c r="AE90" i="4" s="1"/>
  <c r="E37" i="6" s="1"/>
  <c r="AE80" i="4"/>
  <c r="E27" i="6" s="1"/>
  <c r="K87" i="2"/>
  <c r="AF90" i="4" s="1"/>
  <c r="F37" i="6" s="1"/>
  <c r="AF80" i="4"/>
  <c r="F27" i="6" s="1"/>
  <c r="L87" i="2"/>
  <c r="AG90" i="4" s="1"/>
  <c r="G37" i="6" s="1"/>
  <c r="AG80" i="4"/>
  <c r="G27" i="6" s="1"/>
  <c r="M87" i="2"/>
  <c r="AH90" i="4" s="1"/>
  <c r="H37" i="6" s="1"/>
  <c r="AH80" i="4"/>
  <c r="H27" i="6" s="1"/>
  <c r="L142" i="2"/>
  <c r="AG143" i="4" s="1"/>
  <c r="G32" i="7" s="1"/>
  <c r="L162" i="2"/>
  <c r="AG163" i="4" s="1"/>
  <c r="G52" i="7" s="1"/>
  <c r="J18" i="2"/>
  <c r="AE13" i="4"/>
  <c r="E16" i="1" s="1"/>
  <c r="J142" i="2"/>
  <c r="AE143" i="4" s="1"/>
  <c r="E32" i="7" s="1"/>
  <c r="J162" i="2"/>
  <c r="AE163" i="4" s="1"/>
  <c r="E52" i="7" s="1"/>
  <c r="K142" i="2"/>
  <c r="AF143" i="4" s="1"/>
  <c r="F32" i="7" s="1"/>
  <c r="K162" i="2"/>
  <c r="AF163" i="4" s="1"/>
  <c r="F52" i="7" s="1"/>
  <c r="M142" i="2"/>
  <c r="AH143" i="4" s="1"/>
  <c r="H32" i="7" s="1"/>
  <c r="M162" i="2"/>
  <c r="AH163" i="4" s="1"/>
  <c r="H52" i="7" s="1"/>
  <c r="N142" i="2"/>
  <c r="AI143" i="4" s="1"/>
  <c r="I32" i="7" s="1"/>
  <c r="N162" i="2"/>
  <c r="AI163" i="4" s="1"/>
  <c r="I52" i="7" s="1"/>
  <c r="C160" i="2"/>
  <c r="C128"/>
  <c r="C129" s="1"/>
  <c r="AE121" i="4"/>
  <c r="E69" i="6" s="1"/>
  <c r="AN121" i="4"/>
  <c r="AM121"/>
  <c r="AL121"/>
  <c r="AK121"/>
  <c r="AJ121"/>
  <c r="AI121"/>
  <c r="I69" i="6" s="1"/>
  <c r="AH121" i="4"/>
  <c r="H69" i="6" s="1"/>
  <c r="AG121" i="4"/>
  <c r="G69" i="6" s="1"/>
  <c r="AE120" i="4"/>
  <c r="E68" i="6" s="1"/>
  <c r="AN120" i="4"/>
  <c r="AM120"/>
  <c r="AL120"/>
  <c r="AK120"/>
  <c r="AJ120"/>
  <c r="AI120"/>
  <c r="I68" i="6" s="1"/>
  <c r="AH120" i="4"/>
  <c r="H68" i="6" s="1"/>
  <c r="AG120" i="4"/>
  <c r="G68" i="6" s="1"/>
  <c r="C26" i="2"/>
  <c r="S8" i="4"/>
  <c r="D12" i="7" s="1"/>
  <c r="S7" i="4"/>
  <c r="D11" i="7" s="1"/>
  <c r="S6" i="4"/>
  <c r="D10" i="7" s="1"/>
  <c r="C130" i="2"/>
  <c r="C131"/>
  <c r="C70"/>
  <c r="C71"/>
  <c r="C72"/>
  <c r="C73" s="1"/>
  <c r="J13"/>
  <c r="J106"/>
  <c r="J89"/>
  <c r="R77"/>
  <c r="R104"/>
  <c r="AM106" i="4" s="1"/>
  <c r="R155" i="2"/>
  <c r="AM156" i="4" s="1"/>
  <c r="S77" i="2"/>
  <c r="S104"/>
  <c r="AN106" i="4" s="1"/>
  <c r="S155" i="2"/>
  <c r="AN156" i="4" s="1"/>
  <c r="Q77" i="2"/>
  <c r="Q104"/>
  <c r="AL106" i="4" s="1"/>
  <c r="Q155" i="2"/>
  <c r="AL156" i="4" s="1"/>
  <c r="R117" i="2"/>
  <c r="AM118" i="4" s="1"/>
  <c r="R165" i="2"/>
  <c r="S117"/>
  <c r="AN118" i="4" s="1"/>
  <c r="S165" i="2"/>
  <c r="Q117"/>
  <c r="AL118" i="4" s="1"/>
  <c r="Q165" i="2"/>
  <c r="R7"/>
  <c r="AM5" i="4" s="1"/>
  <c r="Q7" i="2"/>
  <c r="AL5" i="4" s="1"/>
  <c r="P77" i="2"/>
  <c r="P104"/>
  <c r="AK106" i="4" s="1"/>
  <c r="P155" i="2"/>
  <c r="AK156" i="4" s="1"/>
  <c r="O77" i="2"/>
  <c r="O104"/>
  <c r="AJ106" i="4" s="1"/>
  <c r="O155" i="2"/>
  <c r="AJ156" i="4" s="1"/>
  <c r="P117" i="2"/>
  <c r="AK118" i="4" s="1"/>
  <c r="O165" i="2"/>
  <c r="P7"/>
  <c r="AK5" i="4" s="1"/>
  <c r="O7" i="2"/>
  <c r="AJ5" i="4" s="1"/>
  <c r="L104" i="2"/>
  <c r="AG106" i="4" s="1"/>
  <c r="G54" i="6" s="1"/>
  <c r="L155" i="2"/>
  <c r="AG156" i="4" s="1"/>
  <c r="G45" i="7" s="1"/>
  <c r="J104" i="2"/>
  <c r="J155"/>
  <c r="AE156" i="4" s="1"/>
  <c r="E45" i="7" s="1"/>
  <c r="K104" i="2"/>
  <c r="AF106" i="4" s="1"/>
  <c r="F54" i="6" s="1"/>
  <c r="K155" i="2"/>
  <c r="AF156" i="4" s="1"/>
  <c r="F45" i="7" s="1"/>
  <c r="M104" i="2"/>
  <c r="AH106" i="4" s="1"/>
  <c r="H54" i="6" s="1"/>
  <c r="M155" i="2"/>
  <c r="AH156" i="4" s="1"/>
  <c r="H45" i="7" s="1"/>
  <c r="N104" i="2"/>
  <c r="AI106" i="4" s="1"/>
  <c r="I54" i="6" s="1"/>
  <c r="N155" i="2"/>
  <c r="AI156" i="4" s="1"/>
  <c r="I45" i="7" s="1"/>
  <c r="L117" i="2"/>
  <c r="AG118" i="4" s="1"/>
  <c r="G66" i="6" s="1"/>
  <c r="L165" i="2"/>
  <c r="AG166" i="4" s="1"/>
  <c r="G55" i="7" s="1"/>
  <c r="J165" i="2"/>
  <c r="AE166" i="4" s="1"/>
  <c r="E55" i="7" s="1"/>
  <c r="K165" i="2"/>
  <c r="AF166" i="4" s="1"/>
  <c r="F55" i="7" s="1"/>
  <c r="N165" i="2"/>
  <c r="AI166" i="4" s="1"/>
  <c r="I55" i="7" s="1"/>
  <c r="L27" i="2"/>
  <c r="K27"/>
  <c r="M27"/>
  <c r="N27"/>
  <c r="AE169" i="4"/>
  <c r="E58" i="7" s="1"/>
  <c r="AG169" i="4"/>
  <c r="G58" i="7" s="1"/>
  <c r="AF169" i="4"/>
  <c r="F58" i="7" s="1"/>
  <c r="AH169" i="4"/>
  <c r="H58" i="7" s="1"/>
  <c r="AI169" i="4"/>
  <c r="I58" i="7" s="1"/>
  <c r="J123" i="2"/>
  <c r="J64"/>
  <c r="N7"/>
  <c r="AI5" i="4" s="1"/>
  <c r="M7" i="2"/>
  <c r="AH5" i="4" s="1"/>
  <c r="L7" i="2"/>
  <c r="AG5" i="4" s="1"/>
  <c r="P5" i="2"/>
  <c r="O5"/>
  <c r="P6"/>
  <c r="AK4" i="4" s="1"/>
  <c r="O6" i="2"/>
  <c r="AJ4" i="4" s="1"/>
  <c r="K5" i="2"/>
  <c r="K6"/>
  <c r="AF4" i="4" s="1"/>
  <c r="M6" i="2"/>
  <c r="AH4" i="4" s="1"/>
  <c r="L5" i="2"/>
  <c r="L6"/>
  <c r="AG4" i="4" s="1"/>
  <c r="M5" i="2"/>
  <c r="G5" i="4"/>
  <c r="F10"/>
  <c r="F9"/>
  <c r="F14"/>
  <c r="N5" i="2" s="1"/>
  <c r="C46" l="1"/>
  <c r="C47" s="1"/>
  <c r="AE39" i="4"/>
  <c r="E42" i="1" s="1"/>
  <c r="M165" i="2"/>
  <c r="AH166" i="4" s="1"/>
  <c r="H55" i="7" s="1"/>
  <c r="O117" i="2"/>
  <c r="AJ118" i="4" s="1"/>
  <c r="N117" i="2"/>
  <c r="AI118" i="4" s="1"/>
  <c r="I66" i="6" s="1"/>
  <c r="M117" i="2"/>
  <c r="AH118" i="4" s="1"/>
  <c r="H66" i="6" s="1"/>
  <c r="K117" i="2"/>
  <c r="AF118" i="4" s="1"/>
  <c r="F66" i="6" s="1"/>
  <c r="P165" i="2"/>
  <c r="S31" i="4"/>
  <c r="D34" i="1" s="1"/>
  <c r="AN31" i="4"/>
  <c r="AM31"/>
  <c r="AL31"/>
  <c r="AK31"/>
  <c r="AJ31"/>
  <c r="AH31"/>
  <c r="H34" i="1" s="1"/>
  <c r="AF31" i="4"/>
  <c r="F34" i="1" s="1"/>
  <c r="S28" i="4"/>
  <c r="S29"/>
  <c r="AF29" s="1"/>
  <c r="F32" i="1" s="1"/>
  <c r="S30" i="4"/>
  <c r="AF28"/>
  <c r="F31" i="1" s="1"/>
  <c r="AG28" i="4"/>
  <c r="G31" i="1" s="1"/>
  <c r="AH28" i="4"/>
  <c r="H31" i="1" s="1"/>
  <c r="AI28" i="4"/>
  <c r="I31" i="1" s="1"/>
  <c r="AJ28" i="4"/>
  <c r="AK28"/>
  <c r="AL28"/>
  <c r="AM28"/>
  <c r="AN28"/>
  <c r="AG29"/>
  <c r="G32" i="1" s="1"/>
  <c r="AI29" i="4"/>
  <c r="I32" i="1" s="1"/>
  <c r="AK29" i="4"/>
  <c r="AL29"/>
  <c r="AM29"/>
  <c r="AN29"/>
  <c r="AF30"/>
  <c r="F33" i="1" s="1"/>
  <c r="AG30" i="4"/>
  <c r="G33" i="1" s="1"/>
  <c r="AH30" i="4"/>
  <c r="H33" i="1" s="1"/>
  <c r="AI30" i="4"/>
  <c r="I33" i="1" s="1"/>
  <c r="AJ30" i="4"/>
  <c r="AK30"/>
  <c r="AL30"/>
  <c r="AM30"/>
  <c r="AN30"/>
  <c r="C148" i="2"/>
  <c r="C149"/>
  <c r="C150"/>
  <c r="C151"/>
  <c r="C152"/>
  <c r="C153"/>
  <c r="C154"/>
  <c r="R145" i="4" s="1"/>
  <c r="S83"/>
  <c r="S84"/>
  <c r="S85"/>
  <c r="S86"/>
  <c r="S87"/>
  <c r="S88"/>
  <c r="S89"/>
  <c r="S82"/>
  <c r="C102" i="2"/>
  <c r="C103" s="1"/>
  <c r="R100" i="4" s="1"/>
  <c r="I7" i="1"/>
  <c r="I7" i="7"/>
  <c r="I7" i="6"/>
  <c r="H7" i="1"/>
  <c r="H7" i="7"/>
  <c r="H7" i="6"/>
  <c r="G8" i="1"/>
  <c r="G8" i="7"/>
  <c r="G8" i="6"/>
  <c r="G7" i="1"/>
  <c r="G7" i="7"/>
  <c r="G7" i="6"/>
  <c r="H8" i="1"/>
  <c r="H8" i="7"/>
  <c r="H8" i="6"/>
  <c r="F8" i="1"/>
  <c r="F8" i="7"/>
  <c r="F8" i="6"/>
  <c r="F7" i="1"/>
  <c r="F7" i="7"/>
  <c r="F7" i="6"/>
  <c r="G9" i="1"/>
  <c r="G9" i="7"/>
  <c r="G9" i="6"/>
  <c r="H9" i="1"/>
  <c r="H9" i="7"/>
  <c r="H9" i="6"/>
  <c r="I9" i="1"/>
  <c r="I9" i="7"/>
  <c r="I9" i="6"/>
  <c r="F9" i="1"/>
  <c r="F9" i="7"/>
  <c r="F9" i="6"/>
  <c r="AE38" i="4"/>
  <c r="E41" i="1" s="1"/>
  <c r="D41"/>
  <c r="AF38" i="4"/>
  <c r="F41" i="1" s="1"/>
  <c r="AG38" i="4"/>
  <c r="G41" i="1" s="1"/>
  <c r="AH38" i="4"/>
  <c r="H41" i="1" s="1"/>
  <c r="AI38" i="4"/>
  <c r="I41" i="1" s="1"/>
  <c r="AJ38" i="4"/>
  <c r="AK38"/>
  <c r="AL38"/>
  <c r="AM38"/>
  <c r="AN38"/>
  <c r="AE37"/>
  <c r="E40" i="1" s="1"/>
  <c r="D40"/>
  <c r="AF37" i="4"/>
  <c r="F40" i="1" s="1"/>
  <c r="AG37" i="4"/>
  <c r="G40" i="1" s="1"/>
  <c r="AH37" i="4"/>
  <c r="H40" i="1" s="1"/>
  <c r="AI37" i="4"/>
  <c r="I40" i="1" s="1"/>
  <c r="AJ37" i="4"/>
  <c r="AK37"/>
  <c r="AL37"/>
  <c r="AM37"/>
  <c r="AN37"/>
  <c r="AN6"/>
  <c r="D10" i="6"/>
  <c r="AN7" i="4"/>
  <c r="D11" i="6"/>
  <c r="AN8" i="4"/>
  <c r="D12" i="6"/>
  <c r="AE6" i="4"/>
  <c r="AF6"/>
  <c r="F10" i="1" s="1"/>
  <c r="AG6" i="4"/>
  <c r="AH6"/>
  <c r="H10" i="1" s="1"/>
  <c r="AI6" i="4"/>
  <c r="AJ6"/>
  <c r="AK6"/>
  <c r="AL6"/>
  <c r="AM6"/>
  <c r="AE7"/>
  <c r="AF7"/>
  <c r="AG7"/>
  <c r="AH7"/>
  <c r="AI7"/>
  <c r="AJ7"/>
  <c r="AK7"/>
  <c r="AL7"/>
  <c r="AM7"/>
  <c r="AE8"/>
  <c r="AF8"/>
  <c r="AG8"/>
  <c r="AH8"/>
  <c r="AI8"/>
  <c r="AJ8"/>
  <c r="AK8"/>
  <c r="AL8"/>
  <c r="AM8"/>
  <c r="D10" i="1"/>
  <c r="D11"/>
  <c r="D12"/>
  <c r="AJ169" i="4"/>
  <c r="AJ166"/>
  <c r="AK169"/>
  <c r="AK166"/>
  <c r="O87" i="2"/>
  <c r="AJ90" i="4" s="1"/>
  <c r="AJ80"/>
  <c r="P87" i="2"/>
  <c r="AK90" i="4" s="1"/>
  <c r="AK80"/>
  <c r="AL169"/>
  <c r="AL166"/>
  <c r="AN169"/>
  <c r="AN166"/>
  <c r="AM169"/>
  <c r="AM166"/>
  <c r="Q87" i="2"/>
  <c r="AL90" i="4" s="1"/>
  <c r="AL80"/>
  <c r="S87" i="2"/>
  <c r="AN90" i="4" s="1"/>
  <c r="AN80"/>
  <c r="R87" i="2"/>
  <c r="AM90" i="4" s="1"/>
  <c r="AM80"/>
  <c r="O32" i="2"/>
  <c r="AJ26" i="4"/>
  <c r="S32" i="2"/>
  <c r="AN26" i="4"/>
  <c r="P32" i="2"/>
  <c r="AK26" i="4"/>
  <c r="Q32" i="2"/>
  <c r="AL26" i="4"/>
  <c r="R32" i="2"/>
  <c r="AM26" i="4"/>
  <c r="N32" i="2"/>
  <c r="AI26" i="4"/>
  <c r="I29" i="1" s="1"/>
  <c r="M32" i="2"/>
  <c r="AH26" i="4"/>
  <c r="H29" i="1" s="1"/>
  <c r="K32" i="2"/>
  <c r="AF26" i="4"/>
  <c r="F29" i="1" s="1"/>
  <c r="L32" i="2"/>
  <c r="AG26" i="4"/>
  <c r="G29" i="1" s="1"/>
  <c r="J117" i="2"/>
  <c r="AE118" i="4" s="1"/>
  <c r="E66" i="6" s="1"/>
  <c r="AE106" i="4"/>
  <c r="E54" i="6" s="1"/>
  <c r="J27" i="2"/>
  <c r="AE16" i="4"/>
  <c r="E19" i="1" s="1"/>
  <c r="N87" i="2"/>
  <c r="AI90" i="4" s="1"/>
  <c r="I37" i="6" s="1"/>
  <c r="AI80" i="4"/>
  <c r="I27" i="6" s="1"/>
  <c r="C161" i="2"/>
  <c r="R158" i="4" s="1"/>
  <c r="E10" i="1"/>
  <c r="G10"/>
  <c r="I10"/>
  <c r="F11"/>
  <c r="G11"/>
  <c r="H11"/>
  <c r="I11"/>
  <c r="E12"/>
  <c r="F12"/>
  <c r="G12"/>
  <c r="H12"/>
  <c r="I12"/>
  <c r="Q6" i="2"/>
  <c r="AL4" i="4" s="1"/>
  <c r="Q5" i="2"/>
  <c r="Q123" s="1"/>
  <c r="R18" i="4"/>
  <c r="C132" i="2"/>
  <c r="C133"/>
  <c r="C134" s="1"/>
  <c r="C74"/>
  <c r="C75"/>
  <c r="C76"/>
  <c r="N123"/>
  <c r="N106"/>
  <c r="N89"/>
  <c r="M123"/>
  <c r="M106"/>
  <c r="M89"/>
  <c r="L123"/>
  <c r="L106"/>
  <c r="L89"/>
  <c r="K123"/>
  <c r="K106"/>
  <c r="K89"/>
  <c r="O123"/>
  <c r="O106"/>
  <c r="O89"/>
  <c r="P123"/>
  <c r="P106"/>
  <c r="P89"/>
  <c r="Q106"/>
  <c r="M64"/>
  <c r="M13"/>
  <c r="L64"/>
  <c r="L13"/>
  <c r="O64"/>
  <c r="O13"/>
  <c r="N64"/>
  <c r="N13"/>
  <c r="K64"/>
  <c r="K13"/>
  <c r="P64"/>
  <c r="P13"/>
  <c r="N6"/>
  <c r="AI4" i="4" s="1"/>
  <c r="G14"/>
  <c r="R5" i="2" s="1"/>
  <c r="G11" i="4"/>
  <c r="H5"/>
  <c r="G9"/>
  <c r="G10"/>
  <c r="H11"/>
  <c r="C48" i="2" l="1"/>
  <c r="C49" s="1"/>
  <c r="Q89"/>
  <c r="AJ29" i="4"/>
  <c r="AH29"/>
  <c r="H32" i="1" s="1"/>
  <c r="AG31" i="4"/>
  <c r="G34" i="1" s="1"/>
  <c r="AI31" i="4"/>
  <c r="I34" i="1" s="1"/>
  <c r="AE31" i="4"/>
  <c r="E34" i="1" s="1"/>
  <c r="T101" i="4"/>
  <c r="S100"/>
  <c r="D48" i="6" s="1"/>
  <c r="S105" i="4"/>
  <c r="D53" i="6" s="1"/>
  <c r="S104" i="4"/>
  <c r="D52" i="6" s="1"/>
  <c r="S103" i="4"/>
  <c r="D51" i="6" s="1"/>
  <c r="S102" i="4"/>
  <c r="D50" i="6" s="1"/>
  <c r="S101" i="4"/>
  <c r="D49" i="6" s="1"/>
  <c r="T100" i="4"/>
  <c r="T105"/>
  <c r="T104"/>
  <c r="T103"/>
  <c r="T102"/>
  <c r="AF101"/>
  <c r="F49" i="6" s="1"/>
  <c r="AG101" i="4"/>
  <c r="G49" i="6" s="1"/>
  <c r="AH101" i="4"/>
  <c r="H49" i="6" s="1"/>
  <c r="AI101" i="4"/>
  <c r="I49" i="6" s="1"/>
  <c r="AJ101" i="4"/>
  <c r="AK101"/>
  <c r="AL101"/>
  <c r="AM101"/>
  <c r="AN101"/>
  <c r="AF102"/>
  <c r="F50" i="6" s="1"/>
  <c r="AG102" i="4"/>
  <c r="G50" i="6" s="1"/>
  <c r="AH102" i="4"/>
  <c r="H50" i="6" s="1"/>
  <c r="AI102" i="4"/>
  <c r="I50" i="6" s="1"/>
  <c r="AJ102" i="4"/>
  <c r="AK102"/>
  <c r="AL102"/>
  <c r="AM102"/>
  <c r="AN102"/>
  <c r="AF103"/>
  <c r="F51" i="6" s="1"/>
  <c r="AG103" i="4"/>
  <c r="G51" i="6" s="1"/>
  <c r="AH103" i="4"/>
  <c r="H51" i="6" s="1"/>
  <c r="AI103" i="4"/>
  <c r="I51" i="6" s="1"/>
  <c r="AJ103" i="4"/>
  <c r="AK103"/>
  <c r="AL103"/>
  <c r="AM103"/>
  <c r="AN103"/>
  <c r="AF104"/>
  <c r="F52" i="6" s="1"/>
  <c r="AG104" i="4"/>
  <c r="G52" i="6" s="1"/>
  <c r="AH104" i="4"/>
  <c r="H52" i="6" s="1"/>
  <c r="AI104" i="4"/>
  <c r="I52" i="6" s="1"/>
  <c r="AJ104" i="4"/>
  <c r="AK104"/>
  <c r="AL104"/>
  <c r="AM104"/>
  <c r="AN104"/>
  <c r="AF105"/>
  <c r="F53" i="6" s="1"/>
  <c r="AG105" i="4"/>
  <c r="G53" i="6" s="1"/>
  <c r="AH105" i="4"/>
  <c r="H53" i="6" s="1"/>
  <c r="AI105" i="4"/>
  <c r="I53" i="6" s="1"/>
  <c r="AJ105" i="4"/>
  <c r="AK105"/>
  <c r="AL105"/>
  <c r="AM105"/>
  <c r="AN105"/>
  <c r="AE101"/>
  <c r="E49" i="6" s="1"/>
  <c r="AE102" i="4"/>
  <c r="E50" i="6" s="1"/>
  <c r="AE103" i="4"/>
  <c r="E51" i="6" s="1"/>
  <c r="AE104" i="4"/>
  <c r="E52" i="6" s="1"/>
  <c r="AE105" i="4"/>
  <c r="E53" i="6" s="1"/>
  <c r="AG100" i="4"/>
  <c r="G48" i="6" s="1"/>
  <c r="AE100" i="4"/>
  <c r="E48" i="6" s="1"/>
  <c r="AF100" i="4"/>
  <c r="F48" i="6" s="1"/>
  <c r="AH100" i="4"/>
  <c r="H48" i="6" s="1"/>
  <c r="AM100" i="4"/>
  <c r="AK100"/>
  <c r="AI100"/>
  <c r="I48" i="6" s="1"/>
  <c r="AN100" i="4"/>
  <c r="AL100"/>
  <c r="AJ100"/>
  <c r="D29" i="6"/>
  <c r="AF82" i="4"/>
  <c r="F29" i="6" s="1"/>
  <c r="AG82" i="4"/>
  <c r="G29" i="6" s="1"/>
  <c r="AH82" i="4"/>
  <c r="H29" i="6" s="1"/>
  <c r="AI82" i="4"/>
  <c r="I29" i="6" s="1"/>
  <c r="AJ82" i="4"/>
  <c r="AK82"/>
  <c r="AL82"/>
  <c r="AM82"/>
  <c r="AN82"/>
  <c r="AE82"/>
  <c r="E29" i="6" s="1"/>
  <c r="D36"/>
  <c r="AF89" i="4"/>
  <c r="F36" i="6" s="1"/>
  <c r="AG89" i="4"/>
  <c r="G36" i="6" s="1"/>
  <c r="AH89" i="4"/>
  <c r="H36" i="6" s="1"/>
  <c r="AI89" i="4"/>
  <c r="I36" i="6" s="1"/>
  <c r="AJ89" i="4"/>
  <c r="AK89"/>
  <c r="AL89"/>
  <c r="AM89"/>
  <c r="AN89"/>
  <c r="AE89"/>
  <c r="E36" i="6" s="1"/>
  <c r="D35"/>
  <c r="AF88" i="4"/>
  <c r="F35" i="6" s="1"/>
  <c r="AG88" i="4"/>
  <c r="G35" i="6" s="1"/>
  <c r="AH88" i="4"/>
  <c r="H35" i="6" s="1"/>
  <c r="AI88" i="4"/>
  <c r="I35" i="6" s="1"/>
  <c r="AJ88" i="4"/>
  <c r="AK88"/>
  <c r="AL88"/>
  <c r="AM88"/>
  <c r="AN88"/>
  <c r="AE88"/>
  <c r="E35" i="6" s="1"/>
  <c r="D34"/>
  <c r="AF87" i="4"/>
  <c r="F34" i="6" s="1"/>
  <c r="AG87" i="4"/>
  <c r="G34" i="6" s="1"/>
  <c r="AH87" i="4"/>
  <c r="H34" i="6" s="1"/>
  <c r="AI87" i="4"/>
  <c r="I34" i="6" s="1"/>
  <c r="AJ87" i="4"/>
  <c r="AK87"/>
  <c r="AL87"/>
  <c r="AM87"/>
  <c r="AN87"/>
  <c r="AE87"/>
  <c r="E34" i="6" s="1"/>
  <c r="D33"/>
  <c r="AF86" i="4"/>
  <c r="F33" i="6" s="1"/>
  <c r="AG86" i="4"/>
  <c r="G33" i="6" s="1"/>
  <c r="AH86" i="4"/>
  <c r="H33" i="6" s="1"/>
  <c r="AI86" i="4"/>
  <c r="I33" i="6" s="1"/>
  <c r="AJ86" i="4"/>
  <c r="AK86"/>
  <c r="AL86"/>
  <c r="AM86"/>
  <c r="AN86"/>
  <c r="AE86"/>
  <c r="E33" i="6" s="1"/>
  <c r="D32"/>
  <c r="AF85" i="4"/>
  <c r="F32" i="6" s="1"/>
  <c r="AG85" i="4"/>
  <c r="G32" i="6" s="1"/>
  <c r="AH85" i="4"/>
  <c r="H32" i="6" s="1"/>
  <c r="AI85" i="4"/>
  <c r="I32" i="6" s="1"/>
  <c r="AJ85" i="4"/>
  <c r="AK85"/>
  <c r="AL85"/>
  <c r="AM85"/>
  <c r="AN85"/>
  <c r="AE85"/>
  <c r="E32" i="6" s="1"/>
  <c r="D31"/>
  <c r="AF84" i="4"/>
  <c r="F31" i="6" s="1"/>
  <c r="AG84" i="4"/>
  <c r="G31" i="6" s="1"/>
  <c r="AH84" i="4"/>
  <c r="H31" i="6" s="1"/>
  <c r="AI84" i="4"/>
  <c r="I31" i="6" s="1"/>
  <c r="AJ84" i="4"/>
  <c r="AK84"/>
  <c r="AL84"/>
  <c r="AM84"/>
  <c r="AN84"/>
  <c r="AE84"/>
  <c r="E31" i="6" s="1"/>
  <c r="D30"/>
  <c r="AF83" i="4"/>
  <c r="F30" i="6" s="1"/>
  <c r="AG83" i="4"/>
  <c r="G30" i="6" s="1"/>
  <c r="AH83" i="4"/>
  <c r="H30" i="6" s="1"/>
  <c r="AI83" i="4"/>
  <c r="I30" i="6" s="1"/>
  <c r="AJ83" i="4"/>
  <c r="AK83"/>
  <c r="AL83"/>
  <c r="AM83"/>
  <c r="AN83"/>
  <c r="AE83"/>
  <c r="E30" i="6" s="1"/>
  <c r="T146" i="4"/>
  <c r="S145"/>
  <c r="D34" i="7" s="1"/>
  <c r="S155" i="4"/>
  <c r="D44" i="7" s="1"/>
  <c r="S154" i="4"/>
  <c r="D43" i="7" s="1"/>
  <c r="S153" i="4"/>
  <c r="D42" i="7" s="1"/>
  <c r="S152" i="4"/>
  <c r="D41" i="7" s="1"/>
  <c r="S151" i="4"/>
  <c r="D40" i="7" s="1"/>
  <c r="S150" i="4"/>
  <c r="D39" i="7" s="1"/>
  <c r="S149" i="4"/>
  <c r="D38" i="7" s="1"/>
  <c r="S148" i="4"/>
  <c r="D37" i="7" s="1"/>
  <c r="S147" i="4"/>
  <c r="D36" i="7" s="1"/>
  <c r="S146" i="4"/>
  <c r="D35" i="7" s="1"/>
  <c r="T145" i="4"/>
  <c r="T155"/>
  <c r="T154"/>
  <c r="T153"/>
  <c r="T152"/>
  <c r="T151"/>
  <c r="T150"/>
  <c r="T149"/>
  <c r="T148"/>
  <c r="T147"/>
  <c r="AF146"/>
  <c r="F35" i="7" s="1"/>
  <c r="AG146" i="4"/>
  <c r="G35" i="7" s="1"/>
  <c r="AH146" i="4"/>
  <c r="H35" i="7" s="1"/>
  <c r="AI146" i="4"/>
  <c r="I35" i="7" s="1"/>
  <c r="AJ146" i="4"/>
  <c r="AK146"/>
  <c r="AL146"/>
  <c r="AM146"/>
  <c r="AN146"/>
  <c r="AF147"/>
  <c r="F36" i="7" s="1"/>
  <c r="AG147" i="4"/>
  <c r="G36" i="7" s="1"/>
  <c r="AH147" i="4"/>
  <c r="H36" i="7" s="1"/>
  <c r="AI147" i="4"/>
  <c r="I36" i="7" s="1"/>
  <c r="AJ147" i="4"/>
  <c r="AK147"/>
  <c r="AL147"/>
  <c r="AM147"/>
  <c r="AN147"/>
  <c r="AF149"/>
  <c r="F38" i="7" s="1"/>
  <c r="AG149" i="4"/>
  <c r="G38" i="7" s="1"/>
  <c r="AH149" i="4"/>
  <c r="H38" i="7" s="1"/>
  <c r="AI149" i="4"/>
  <c r="I38" i="7" s="1"/>
  <c r="AJ149" i="4"/>
  <c r="AK149"/>
  <c r="AL149"/>
  <c r="AM149"/>
  <c r="AN149"/>
  <c r="AF150"/>
  <c r="F39" i="7" s="1"/>
  <c r="AG150" i="4"/>
  <c r="G39" i="7" s="1"/>
  <c r="AH150" i="4"/>
  <c r="H39" i="7" s="1"/>
  <c r="AI150" i="4"/>
  <c r="I39" i="7" s="1"/>
  <c r="AJ150" i="4"/>
  <c r="AK150"/>
  <c r="AL150"/>
  <c r="AM150"/>
  <c r="AN150"/>
  <c r="AF151"/>
  <c r="F40" i="7" s="1"/>
  <c r="AG151" i="4"/>
  <c r="G40" i="7" s="1"/>
  <c r="AH151" i="4"/>
  <c r="H40" i="7" s="1"/>
  <c r="AI151" i="4"/>
  <c r="I40" i="7" s="1"/>
  <c r="AJ151" i="4"/>
  <c r="AK151"/>
  <c r="AL151"/>
  <c r="AM151"/>
  <c r="AN151"/>
  <c r="AF152"/>
  <c r="F41" i="7" s="1"/>
  <c r="AG152" i="4"/>
  <c r="G41" i="7" s="1"/>
  <c r="AH152" i="4"/>
  <c r="H41" i="7" s="1"/>
  <c r="AI152" i="4"/>
  <c r="I41" i="7" s="1"/>
  <c r="AJ152" i="4"/>
  <c r="AK152"/>
  <c r="AL152"/>
  <c r="AM152"/>
  <c r="AN152"/>
  <c r="AF153"/>
  <c r="F42" i="7" s="1"/>
  <c r="AG153" i="4"/>
  <c r="G42" i="7" s="1"/>
  <c r="AH153" i="4"/>
  <c r="H42" i="7" s="1"/>
  <c r="AI153" i="4"/>
  <c r="I42" i="7" s="1"/>
  <c r="AJ153" i="4"/>
  <c r="AK153"/>
  <c r="AL153"/>
  <c r="AM153"/>
  <c r="AN153"/>
  <c r="AF154"/>
  <c r="F43" i="7" s="1"/>
  <c r="AG154" i="4"/>
  <c r="G43" i="7" s="1"/>
  <c r="AH154" i="4"/>
  <c r="H43" i="7" s="1"/>
  <c r="AI154" i="4"/>
  <c r="I43" i="7" s="1"/>
  <c r="AJ154" i="4"/>
  <c r="AK154"/>
  <c r="AL154"/>
  <c r="AM154"/>
  <c r="AN154"/>
  <c r="AF155"/>
  <c r="F44" i="7" s="1"/>
  <c r="AG155" i="4"/>
  <c r="G44" i="7" s="1"/>
  <c r="AH155" i="4"/>
  <c r="H44" i="7" s="1"/>
  <c r="AI155" i="4"/>
  <c r="I44" i="7" s="1"/>
  <c r="AJ155" i="4"/>
  <c r="AK155"/>
  <c r="AL155"/>
  <c r="AM155"/>
  <c r="AN155"/>
  <c r="AE146"/>
  <c r="E35" i="7" s="1"/>
  <c r="AE147" i="4"/>
  <c r="E36" i="7" s="1"/>
  <c r="AE149" i="4"/>
  <c r="E38" i="7" s="1"/>
  <c r="AE150" i="4"/>
  <c r="E39" i="7" s="1"/>
  <c r="AE151" i="4"/>
  <c r="E40" i="7" s="1"/>
  <c r="AE152" i="4"/>
  <c r="E41" i="7" s="1"/>
  <c r="AE153" i="4"/>
  <c r="E42" i="7" s="1"/>
  <c r="AE154" i="4"/>
  <c r="E43" i="7" s="1"/>
  <c r="AE155" i="4"/>
  <c r="E44" i="7" s="1"/>
  <c r="AE145" i="4"/>
  <c r="E34" i="7" s="1"/>
  <c r="AG145" i="4"/>
  <c r="G34" i="7" s="1"/>
  <c r="AG148" i="4"/>
  <c r="G37" i="7" s="1"/>
  <c r="AE148" i="4"/>
  <c r="E37" i="7" s="1"/>
  <c r="AF145" i="4"/>
  <c r="F34" i="7" s="1"/>
  <c r="AF148" i="4"/>
  <c r="F37" i="7" s="1"/>
  <c r="AH145" i="4"/>
  <c r="H34" i="7" s="1"/>
  <c r="AH148" i="4"/>
  <c r="H37" i="7" s="1"/>
  <c r="AM145" i="4"/>
  <c r="AM148"/>
  <c r="AK145"/>
  <c r="AK148"/>
  <c r="AI145"/>
  <c r="I34" i="7" s="1"/>
  <c r="AI148" i="4"/>
  <c r="I37" i="7" s="1"/>
  <c r="AN145" i="4"/>
  <c r="AN148"/>
  <c r="AL145"/>
  <c r="AL148"/>
  <c r="AJ145"/>
  <c r="AJ148"/>
  <c r="AE30"/>
  <c r="E33" i="1" s="1"/>
  <c r="D33"/>
  <c r="AE29" i="4"/>
  <c r="E32" i="1" s="1"/>
  <c r="D32"/>
  <c r="AE28" i="4"/>
  <c r="E31" i="1" s="1"/>
  <c r="D31"/>
  <c r="I12" i="7"/>
  <c r="I12" i="6"/>
  <c r="H12" i="7"/>
  <c r="H12" i="6"/>
  <c r="G12" i="7"/>
  <c r="G12" i="6"/>
  <c r="I11" i="7"/>
  <c r="I11" i="6"/>
  <c r="H11" i="7"/>
  <c r="H11" i="6"/>
  <c r="G11" i="7"/>
  <c r="G11" i="6"/>
  <c r="I10" i="7"/>
  <c r="I10" i="6"/>
  <c r="H10" i="7"/>
  <c r="H10" i="6"/>
  <c r="G10" i="7"/>
  <c r="G10" i="6"/>
  <c r="F12" i="7"/>
  <c r="F12" i="6"/>
  <c r="E12" i="7"/>
  <c r="E12" i="6"/>
  <c r="F11" i="7"/>
  <c r="F11" i="6"/>
  <c r="E11" i="7"/>
  <c r="E11" i="6"/>
  <c r="F10" i="7"/>
  <c r="F10" i="6"/>
  <c r="E10" i="7"/>
  <c r="E10" i="6"/>
  <c r="I8" i="1"/>
  <c r="I8" i="7"/>
  <c r="I8" i="6"/>
  <c r="E11" i="1"/>
  <c r="R34" i="2"/>
  <c r="AM32" i="4"/>
  <c r="Q34" i="2"/>
  <c r="AL32" i="4"/>
  <c r="P34" i="2"/>
  <c r="AK32" i="4"/>
  <c r="S34" i="2"/>
  <c r="AN32" i="4"/>
  <c r="O34" i="2"/>
  <c r="AJ32" i="4"/>
  <c r="J32" i="2"/>
  <c r="AE26" i="4"/>
  <c r="E29" i="1" s="1"/>
  <c r="L34" i="2"/>
  <c r="AG32" i="4"/>
  <c r="G35" i="1" s="1"/>
  <c r="K34" i="2"/>
  <c r="AF32" i="4"/>
  <c r="F35" i="1" s="1"/>
  <c r="M34" i="2"/>
  <c r="AH32" i="4"/>
  <c r="H35" i="1" s="1"/>
  <c r="N34" i="2"/>
  <c r="AI32" i="4"/>
  <c r="I35" i="1" s="1"/>
  <c r="S159" i="4"/>
  <c r="S160"/>
  <c r="S161"/>
  <c r="S162"/>
  <c r="S158"/>
  <c r="R68"/>
  <c r="S68" s="1"/>
  <c r="D15" i="6" s="1"/>
  <c r="S69" i="4"/>
  <c r="D16" i="6" s="1"/>
  <c r="T68" i="4"/>
  <c r="U68"/>
  <c r="U79"/>
  <c r="T79"/>
  <c r="S79"/>
  <c r="D26" i="6" s="1"/>
  <c r="U78" i="4"/>
  <c r="T78"/>
  <c r="S78"/>
  <c r="D25" i="6" s="1"/>
  <c r="U77" i="4"/>
  <c r="T77"/>
  <c r="S77"/>
  <c r="D24" i="6" s="1"/>
  <c r="U76" i="4"/>
  <c r="T76"/>
  <c r="S76"/>
  <c r="D23" i="6" s="1"/>
  <c r="U75" i="4"/>
  <c r="T75"/>
  <c r="S75"/>
  <c r="D22" i="6" s="1"/>
  <c r="U74" i="4"/>
  <c r="T74"/>
  <c r="S74"/>
  <c r="D21" i="6" s="1"/>
  <c r="U73" i="4"/>
  <c r="T73"/>
  <c r="S73"/>
  <c r="D20" i="6" s="1"/>
  <c r="U72" i="4"/>
  <c r="T72"/>
  <c r="U71"/>
  <c r="T71"/>
  <c r="S71"/>
  <c r="D18" i="6" s="1"/>
  <c r="U70" i="4"/>
  <c r="T70"/>
  <c r="U69"/>
  <c r="T69"/>
  <c r="S72"/>
  <c r="D19" i="6" s="1"/>
  <c r="S70" i="4"/>
  <c r="D17" i="6" s="1"/>
  <c r="R64" i="2"/>
  <c r="R13"/>
  <c r="S25" i="4"/>
  <c r="S24"/>
  <c r="S23"/>
  <c r="S22"/>
  <c r="S21"/>
  <c r="S20"/>
  <c r="S19"/>
  <c r="S18"/>
  <c r="Q64" i="2"/>
  <c r="Q13"/>
  <c r="R6"/>
  <c r="AM4" i="4" s="1"/>
  <c r="R89" i="2"/>
  <c r="R106"/>
  <c r="R123"/>
  <c r="C135"/>
  <c r="H10" i="4"/>
  <c r="H9"/>
  <c r="H14"/>
  <c r="S5" i="2" s="1"/>
  <c r="C50" l="1"/>
  <c r="C51" s="1"/>
  <c r="AN18" i="4"/>
  <c r="D21" i="1"/>
  <c r="AN19" i="4"/>
  <c r="D22" i="1"/>
  <c r="AN20" i="4"/>
  <c r="D23" i="1"/>
  <c r="AN21" i="4"/>
  <c r="D24" i="1"/>
  <c r="AN22" i="4"/>
  <c r="D25" i="1"/>
  <c r="AN23" i="4"/>
  <c r="D26" i="1"/>
  <c r="AN24" i="4"/>
  <c r="D27" i="1"/>
  <c r="AN25" i="4"/>
  <c r="D28" i="1"/>
  <c r="AM158" i="4"/>
  <c r="D47" i="7"/>
  <c r="AF162" i="4"/>
  <c r="F51" i="7" s="1"/>
  <c r="D51"/>
  <c r="AF161" i="4"/>
  <c r="F50" i="7" s="1"/>
  <c r="D50"/>
  <c r="AF160" i="4"/>
  <c r="F49" i="7" s="1"/>
  <c r="D49"/>
  <c r="AF159" i="4"/>
  <c r="F48" i="7" s="1"/>
  <c r="D48"/>
  <c r="AE162" i="4"/>
  <c r="E51" i="7" s="1"/>
  <c r="AF69" i="4"/>
  <c r="F16" i="6" s="1"/>
  <c r="AG69" i="4"/>
  <c r="G16" i="6" s="1"/>
  <c r="AH69" i="4"/>
  <c r="H16" i="6" s="1"/>
  <c r="AI69" i="4"/>
  <c r="I16" i="6" s="1"/>
  <c r="AJ69" i="4"/>
  <c r="AK69"/>
  <c r="AL69"/>
  <c r="AM69"/>
  <c r="AN69"/>
  <c r="AF70"/>
  <c r="F17" i="6" s="1"/>
  <c r="AG70" i="4"/>
  <c r="G17" i="6" s="1"/>
  <c r="AH70" i="4"/>
  <c r="H17" i="6" s="1"/>
  <c r="AI70" i="4"/>
  <c r="I17" i="6" s="1"/>
  <c r="AJ70" i="4"/>
  <c r="AK70"/>
  <c r="AL70"/>
  <c r="AM70"/>
  <c r="AN70"/>
  <c r="AF73"/>
  <c r="F20" i="6" s="1"/>
  <c r="AG73" i="4"/>
  <c r="G20" i="6" s="1"/>
  <c r="AH73" i="4"/>
  <c r="H20" i="6" s="1"/>
  <c r="AI73" i="4"/>
  <c r="I20" i="6" s="1"/>
  <c r="AJ73" i="4"/>
  <c r="AK73"/>
  <c r="AL73"/>
  <c r="AM73"/>
  <c r="AN73"/>
  <c r="AF74"/>
  <c r="F21" i="6" s="1"/>
  <c r="AG74" i="4"/>
  <c r="G21" i="6" s="1"/>
  <c r="AH74" i="4"/>
  <c r="H21" i="6" s="1"/>
  <c r="AI74" i="4"/>
  <c r="I21" i="6" s="1"/>
  <c r="AJ74" i="4"/>
  <c r="AK74"/>
  <c r="AL74"/>
  <c r="AM74"/>
  <c r="AN74"/>
  <c r="AF75"/>
  <c r="F22" i="6" s="1"/>
  <c r="AG75" i="4"/>
  <c r="G22" i="6" s="1"/>
  <c r="AH75" i="4"/>
  <c r="H22" i="6" s="1"/>
  <c r="AI75" i="4"/>
  <c r="I22" i="6" s="1"/>
  <c r="AJ75" i="4"/>
  <c r="AK75"/>
  <c r="AL75"/>
  <c r="AM75"/>
  <c r="AN75"/>
  <c r="AF76"/>
  <c r="F23" i="6" s="1"/>
  <c r="AG76" i="4"/>
  <c r="G23" i="6" s="1"/>
  <c r="AH76" i="4"/>
  <c r="H23" i="6" s="1"/>
  <c r="AI76" i="4"/>
  <c r="I23" i="6" s="1"/>
  <c r="AJ76" i="4"/>
  <c r="AK76"/>
  <c r="AL76"/>
  <c r="AM76"/>
  <c r="AN76"/>
  <c r="AF77"/>
  <c r="F24" i="6" s="1"/>
  <c r="AG77" i="4"/>
  <c r="G24" i="6" s="1"/>
  <c r="AH77" i="4"/>
  <c r="H24" i="6" s="1"/>
  <c r="AI77" i="4"/>
  <c r="I24" i="6" s="1"/>
  <c r="AJ77" i="4"/>
  <c r="AK77"/>
  <c r="AL77"/>
  <c r="AM77"/>
  <c r="AN77"/>
  <c r="AF78"/>
  <c r="F25" i="6" s="1"/>
  <c r="AG78" i="4"/>
  <c r="G25" i="6" s="1"/>
  <c r="AH78" i="4"/>
  <c r="H25" i="6" s="1"/>
  <c r="AI78" i="4"/>
  <c r="I25" i="6" s="1"/>
  <c r="AJ78" i="4"/>
  <c r="AK78"/>
  <c r="AL78"/>
  <c r="AM78"/>
  <c r="AN78"/>
  <c r="AF79"/>
  <c r="F26" i="6" s="1"/>
  <c r="AG79" i="4"/>
  <c r="G26" i="6" s="1"/>
  <c r="AH79" i="4"/>
  <c r="H26" i="6" s="1"/>
  <c r="AI79" i="4"/>
  <c r="I26" i="6" s="1"/>
  <c r="AJ79" i="4"/>
  <c r="AK79"/>
  <c r="AL79"/>
  <c r="AM79"/>
  <c r="AN79"/>
  <c r="AE79"/>
  <c r="E26" i="6" s="1"/>
  <c r="AE78" i="4"/>
  <c r="E25" i="6" s="1"/>
  <c r="AE77" i="4"/>
  <c r="E24" i="6" s="1"/>
  <c r="AE76" i="4"/>
  <c r="E23" i="6" s="1"/>
  <c r="AE75" i="4"/>
  <c r="E22" i="6" s="1"/>
  <c r="AE74" i="4"/>
  <c r="E21" i="6" s="1"/>
  <c r="AE73" i="4"/>
  <c r="E20" i="6" s="1"/>
  <c r="AE70" i="4"/>
  <c r="E17" i="6" s="1"/>
  <c r="AE69" i="4"/>
  <c r="E16" i="6" s="1"/>
  <c r="AE68" i="4"/>
  <c r="E15" i="6" s="1"/>
  <c r="AF68" i="4"/>
  <c r="F15" i="6" s="1"/>
  <c r="AG68" i="4"/>
  <c r="G15" i="6" s="1"/>
  <c r="AH68" i="4"/>
  <c r="H15" i="6" s="1"/>
  <c r="AG71" i="4"/>
  <c r="G18" i="6" s="1"/>
  <c r="AG72" i="4"/>
  <c r="G19" i="6" s="1"/>
  <c r="AE71" i="4"/>
  <c r="E18" i="6" s="1"/>
  <c r="AE72" i="4"/>
  <c r="E19" i="6" s="1"/>
  <c r="AF71" i="4"/>
  <c r="F18" i="6" s="1"/>
  <c r="AF72" i="4"/>
  <c r="F19" i="6" s="1"/>
  <c r="AH71" i="4"/>
  <c r="H18" i="6" s="1"/>
  <c r="AH72" i="4"/>
  <c r="H19" i="6" s="1"/>
  <c r="AM68" i="4"/>
  <c r="AM71"/>
  <c r="AM72"/>
  <c r="AK68"/>
  <c r="AK71"/>
  <c r="AK72"/>
  <c r="AI71"/>
  <c r="I18" i="6" s="1"/>
  <c r="AI72" i="4"/>
  <c r="I19" i="6" s="1"/>
  <c r="AN68" i="4"/>
  <c r="AN71"/>
  <c r="AN72"/>
  <c r="AL68"/>
  <c r="AL71"/>
  <c r="AL72"/>
  <c r="AJ68"/>
  <c r="AJ71"/>
  <c r="AJ72"/>
  <c r="AI68"/>
  <c r="I15" i="6" s="1"/>
  <c r="AI158" i="4"/>
  <c r="I47" i="7" s="1"/>
  <c r="AH158" i="4"/>
  <c r="H47" i="7" s="1"/>
  <c r="AF158" i="4"/>
  <c r="F47" i="7" s="1"/>
  <c r="AE158" i="4"/>
  <c r="E47" i="7" s="1"/>
  <c r="AG158" i="4"/>
  <c r="G47" i="7" s="1"/>
  <c r="AJ158" i="4"/>
  <c r="AL158"/>
  <c r="AN158"/>
  <c r="AK158"/>
  <c r="AE161"/>
  <c r="E50" i="7" s="1"/>
  <c r="AE160" i="4"/>
  <c r="E49" i="7" s="1"/>
  <c r="AE159" i="4"/>
  <c r="E48" i="7" s="1"/>
  <c r="AN162" i="4"/>
  <c r="AM162"/>
  <c r="AL162"/>
  <c r="AK162"/>
  <c r="AJ162"/>
  <c r="AI162"/>
  <c r="I51" i="7" s="1"/>
  <c r="AH162" i="4"/>
  <c r="H51" i="7" s="1"/>
  <c r="AG162" i="4"/>
  <c r="G51" i="7" s="1"/>
  <c r="AN161" i="4"/>
  <c r="AM161"/>
  <c r="AL161"/>
  <c r="AK161"/>
  <c r="AJ161"/>
  <c r="AI161"/>
  <c r="I50" i="7" s="1"/>
  <c r="AH161" i="4"/>
  <c r="H50" i="7" s="1"/>
  <c r="AG161" i="4"/>
  <c r="G50" i="7" s="1"/>
  <c r="AN160" i="4"/>
  <c r="AM160"/>
  <c r="AL160"/>
  <c r="AK160"/>
  <c r="AJ160"/>
  <c r="AI160"/>
  <c r="I49" i="7" s="1"/>
  <c r="AH160" i="4"/>
  <c r="H49" i="7" s="1"/>
  <c r="AG160" i="4"/>
  <c r="G49" i="7" s="1"/>
  <c r="AN159" i="4"/>
  <c r="AM159"/>
  <c r="AL159"/>
  <c r="AK159"/>
  <c r="AJ159"/>
  <c r="AI159"/>
  <c r="I48" i="7" s="1"/>
  <c r="AH159" i="4"/>
  <c r="H48" i="7" s="1"/>
  <c r="AG159" i="4"/>
  <c r="G48" i="7" s="1"/>
  <c r="O38" i="2"/>
  <c r="AJ35" i="4"/>
  <c r="S38" i="2"/>
  <c r="AN35" i="4"/>
  <c r="P38" i="2"/>
  <c r="AK35" i="4"/>
  <c r="Q38" i="2"/>
  <c r="AL35" i="4"/>
  <c r="R38" i="2"/>
  <c r="AM35" i="4"/>
  <c r="N38" i="2"/>
  <c r="AI35" i="4"/>
  <c r="I38" i="1" s="1"/>
  <c r="M38" i="2"/>
  <c r="AH35" i="4"/>
  <c r="H38" i="1" s="1"/>
  <c r="K38" i="2"/>
  <c r="AF35" i="4"/>
  <c r="F38" i="1" s="1"/>
  <c r="L38" i="2"/>
  <c r="AG35" i="4"/>
  <c r="G38" i="1" s="1"/>
  <c r="J34" i="2"/>
  <c r="AE32" i="4"/>
  <c r="E35" i="1" s="1"/>
  <c r="AE25" i="4"/>
  <c r="E28" i="1" s="1"/>
  <c r="AF25" i="4"/>
  <c r="F28" i="1" s="1"/>
  <c r="AG25" i="4"/>
  <c r="G28" i="1" s="1"/>
  <c r="AH25" i="4"/>
  <c r="H28" i="1" s="1"/>
  <c r="AI25" i="4"/>
  <c r="I28" i="1" s="1"/>
  <c r="AJ25" i="4"/>
  <c r="AK25"/>
  <c r="AL25"/>
  <c r="AM25"/>
  <c r="AE18"/>
  <c r="E21" i="1" s="1"/>
  <c r="AF18" i="4"/>
  <c r="F21" i="1" s="1"/>
  <c r="AG18" i="4"/>
  <c r="G21" i="1" s="1"/>
  <c r="AH18" i="4"/>
  <c r="H21" i="1" s="1"/>
  <c r="AI18" i="4"/>
  <c r="I21" i="1" s="1"/>
  <c r="AJ18" i="4"/>
  <c r="AK18"/>
  <c r="AL18"/>
  <c r="AM18"/>
  <c r="AE19"/>
  <c r="E22" i="1" s="1"/>
  <c r="AF19" i="4"/>
  <c r="F22" i="1" s="1"/>
  <c r="AG19" i="4"/>
  <c r="G22" i="1" s="1"/>
  <c r="AH19" i="4"/>
  <c r="H22" i="1" s="1"/>
  <c r="AI19" i="4"/>
  <c r="I22" i="1" s="1"/>
  <c r="AJ19" i="4"/>
  <c r="AK19"/>
  <c r="AL19"/>
  <c r="AM19"/>
  <c r="AE20"/>
  <c r="E23" i="1" s="1"/>
  <c r="AF20" i="4"/>
  <c r="F23" i="1" s="1"/>
  <c r="AG20" i="4"/>
  <c r="G23" i="1" s="1"/>
  <c r="AH20" i="4"/>
  <c r="H23" i="1" s="1"/>
  <c r="AI20" i="4"/>
  <c r="I23" i="1" s="1"/>
  <c r="AJ20" i="4"/>
  <c r="AK20"/>
  <c r="AL20"/>
  <c r="AM20"/>
  <c r="AE21"/>
  <c r="E24" i="1" s="1"/>
  <c r="AF21" i="4"/>
  <c r="F24" i="1" s="1"/>
  <c r="AG21" i="4"/>
  <c r="G24" i="1" s="1"/>
  <c r="AH21" i="4"/>
  <c r="H24" i="1" s="1"/>
  <c r="AI21" i="4"/>
  <c r="I24" i="1" s="1"/>
  <c r="AJ21" i="4"/>
  <c r="AK21"/>
  <c r="AL21"/>
  <c r="AM21"/>
  <c r="AE22"/>
  <c r="E25" i="1" s="1"/>
  <c r="AF22" i="4"/>
  <c r="F25" i="1" s="1"/>
  <c r="AG22" i="4"/>
  <c r="G25" i="1" s="1"/>
  <c r="AH22" i="4"/>
  <c r="H25" i="1" s="1"/>
  <c r="AI22" i="4"/>
  <c r="I25" i="1" s="1"/>
  <c r="AJ22" i="4"/>
  <c r="AK22"/>
  <c r="AL22"/>
  <c r="AM22"/>
  <c r="AE23"/>
  <c r="E26" i="1" s="1"/>
  <c r="AF23" i="4"/>
  <c r="F26" i="1" s="1"/>
  <c r="AG23" i="4"/>
  <c r="G26" i="1" s="1"/>
  <c r="AH23" i="4"/>
  <c r="H26" i="1" s="1"/>
  <c r="AI23" i="4"/>
  <c r="I26" i="1" s="1"/>
  <c r="AJ23" i="4"/>
  <c r="AK23"/>
  <c r="AL23"/>
  <c r="AM23"/>
  <c r="AE24"/>
  <c r="E27" i="1" s="1"/>
  <c r="AF24" i="4"/>
  <c r="F27" i="1" s="1"/>
  <c r="AG24" i="4"/>
  <c r="G27" i="1" s="1"/>
  <c r="AH24" i="4"/>
  <c r="H27" i="1" s="1"/>
  <c r="AI24" i="4"/>
  <c r="I27" i="1" s="1"/>
  <c r="AJ24" i="4"/>
  <c r="AK24"/>
  <c r="AL24"/>
  <c r="AM24"/>
  <c r="S6" i="2"/>
  <c r="AN4" i="4" s="1"/>
  <c r="S64" i="2"/>
  <c r="S13"/>
  <c r="S123"/>
  <c r="S106"/>
  <c r="S89"/>
  <c r="C136"/>
  <c r="C137"/>
  <c r="C138"/>
  <c r="C139"/>
  <c r="C140"/>
  <c r="C52" l="1"/>
  <c r="C53" s="1"/>
  <c r="R40"/>
  <c r="AM43" i="4" s="1"/>
  <c r="AM40"/>
  <c r="Q40" i="2"/>
  <c r="AL43" i="4" s="1"/>
  <c r="AL40"/>
  <c r="P40" i="2"/>
  <c r="AK43" i="4" s="1"/>
  <c r="AK40"/>
  <c r="S40" i="2"/>
  <c r="AN43" i="4" s="1"/>
  <c r="AN40"/>
  <c r="O40" i="2"/>
  <c r="AJ43" i="4" s="1"/>
  <c r="AJ40"/>
  <c r="J38" i="2"/>
  <c r="AE35" i="4"/>
  <c r="E38" i="1" s="1"/>
  <c r="L40" i="2"/>
  <c r="AG43" i="4" s="1"/>
  <c r="G46" i="1" s="1"/>
  <c r="AG40" i="4"/>
  <c r="G43" i="1" s="1"/>
  <c r="K40" i="2"/>
  <c r="AF43" i="4" s="1"/>
  <c r="F46" i="1" s="1"/>
  <c r="AF40" i="4"/>
  <c r="F43" i="1" s="1"/>
  <c r="M40" i="2"/>
  <c r="AH43" i="4" s="1"/>
  <c r="H46" i="1" s="1"/>
  <c r="AH40" i="4"/>
  <c r="H43" i="1" s="1"/>
  <c r="N40" i="2"/>
  <c r="AI43" i="4" s="1"/>
  <c r="I46" i="1" s="1"/>
  <c r="AI40" i="4"/>
  <c r="I43" i="1" s="1"/>
  <c r="C141" i="2"/>
  <c r="R125" i="4" s="1"/>
  <c r="C54" i="2" l="1"/>
  <c r="J40"/>
  <c r="AE43" i="4" s="1"/>
  <c r="E46" i="1" s="1"/>
  <c r="AE40" i="4"/>
  <c r="E43" i="1" s="1"/>
  <c r="T142" i="4"/>
  <c r="T141"/>
  <c r="T140"/>
  <c r="T139"/>
  <c r="T138"/>
  <c r="T137"/>
  <c r="T136"/>
  <c r="T135"/>
  <c r="T134"/>
  <c r="T133"/>
  <c r="T132"/>
  <c r="T131"/>
  <c r="T130"/>
  <c r="T129"/>
  <c r="T128"/>
  <c r="T127"/>
  <c r="T126"/>
  <c r="T125"/>
  <c r="S126"/>
  <c r="S127"/>
  <c r="S128"/>
  <c r="S129"/>
  <c r="S130"/>
  <c r="S131"/>
  <c r="S132"/>
  <c r="S133"/>
  <c r="S134"/>
  <c r="S135"/>
  <c r="S136"/>
  <c r="S137"/>
  <c r="S138"/>
  <c r="S139"/>
  <c r="S140"/>
  <c r="S141"/>
  <c r="S142"/>
  <c r="S125"/>
  <c r="C55" i="2" l="1"/>
  <c r="C56" s="1"/>
  <c r="C57" s="1"/>
  <c r="C58" s="1"/>
  <c r="C59" s="1"/>
  <c r="C60" s="1"/>
  <c r="C61" s="1"/>
  <c r="R45" i="4" s="1"/>
  <c r="AF125"/>
  <c r="F14" i="7" s="1"/>
  <c r="D14"/>
  <c r="AF142" i="4"/>
  <c r="F31" i="7" s="1"/>
  <c r="D31"/>
  <c r="AF141" i="4"/>
  <c r="F30" i="7" s="1"/>
  <c r="D30"/>
  <c r="AF140" i="4"/>
  <c r="F29" i="7" s="1"/>
  <c r="D29"/>
  <c r="AF139" i="4"/>
  <c r="F28" i="7" s="1"/>
  <c r="D28"/>
  <c r="AF138" i="4"/>
  <c r="F27" i="7" s="1"/>
  <c r="D27"/>
  <c r="AF137" i="4"/>
  <c r="F26" i="7" s="1"/>
  <c r="D26"/>
  <c r="AF136" i="4"/>
  <c r="F25" i="7" s="1"/>
  <c r="D25"/>
  <c r="AF135" i="4"/>
  <c r="F24" i="7" s="1"/>
  <c r="D24"/>
  <c r="AG134" i="4"/>
  <c r="G23" i="7" s="1"/>
  <c r="D23"/>
  <c r="AF133" i="4"/>
  <c r="F22" i="7" s="1"/>
  <c r="D22"/>
  <c r="AF132" i="4"/>
  <c r="F21" i="7" s="1"/>
  <c r="D21"/>
  <c r="AF131" i="4"/>
  <c r="F20" i="7" s="1"/>
  <c r="D20"/>
  <c r="AF130" i="4"/>
  <c r="F19" i="7" s="1"/>
  <c r="D19"/>
  <c r="AM129" i="4"/>
  <c r="D18" i="7"/>
  <c r="AF128" i="4"/>
  <c r="F17" i="7" s="1"/>
  <c r="D17"/>
  <c r="AF127" i="4"/>
  <c r="F16" i="7" s="1"/>
  <c r="D16"/>
  <c r="AF126" i="4"/>
  <c r="F15" i="7" s="1"/>
  <c r="D15"/>
  <c r="AI129" i="4"/>
  <c r="I18" i="7" s="1"/>
  <c r="AH129" i="4"/>
  <c r="H18" i="7" s="1"/>
  <c r="AF129" i="4"/>
  <c r="F18" i="7" s="1"/>
  <c r="AE129" i="4"/>
  <c r="E18" i="7" s="1"/>
  <c r="AG129" i="4"/>
  <c r="G18" i="7" s="1"/>
  <c r="AJ129" i="4"/>
  <c r="AL129"/>
  <c r="AN129"/>
  <c r="AK129"/>
  <c r="AJ134"/>
  <c r="AL134"/>
  <c r="AN134"/>
  <c r="AI134"/>
  <c r="I23" i="7" s="1"/>
  <c r="AK134" i="4"/>
  <c r="AM134"/>
  <c r="AH134"/>
  <c r="H23" i="7" s="1"/>
  <c r="AF134" i="4"/>
  <c r="F23" i="7" s="1"/>
  <c r="AE134" i="4"/>
  <c r="E23" i="7" s="1"/>
  <c r="AE125" i="4"/>
  <c r="E14" i="7" s="1"/>
  <c r="AE142" i="4"/>
  <c r="E31" i="7" s="1"/>
  <c r="AE141" i="4"/>
  <c r="E30" i="7" s="1"/>
  <c r="AE140" i="4"/>
  <c r="E29" i="7" s="1"/>
  <c r="AE139" i="4"/>
  <c r="E28" i="7" s="1"/>
  <c r="AE138" i="4"/>
  <c r="E27" i="7" s="1"/>
  <c r="AE137" i="4"/>
  <c r="E26" i="7" s="1"/>
  <c r="AE136" i="4"/>
  <c r="E25" i="7" s="1"/>
  <c r="AE135" i="4"/>
  <c r="E24" i="7" s="1"/>
  <c r="AE133" i="4"/>
  <c r="E22" i="7" s="1"/>
  <c r="AE132" i="4"/>
  <c r="E21" i="7" s="1"/>
  <c r="AE131" i="4"/>
  <c r="E20" i="7" s="1"/>
  <c r="AE130" i="4"/>
  <c r="E19" i="7" s="1"/>
  <c r="AE128" i="4"/>
  <c r="E17" i="7" s="1"/>
  <c r="AE127" i="4"/>
  <c r="E16" i="7" s="1"/>
  <c r="AE126" i="4"/>
  <c r="E15" i="7" s="1"/>
  <c r="AN142" i="4"/>
  <c r="AM142"/>
  <c r="AL142"/>
  <c r="AK142"/>
  <c r="AJ142"/>
  <c r="AI142"/>
  <c r="I31" i="7" s="1"/>
  <c r="AH142" i="4"/>
  <c r="H31" i="7" s="1"/>
  <c r="AG142" i="4"/>
  <c r="G31" i="7" s="1"/>
  <c r="AN141" i="4"/>
  <c r="AM141"/>
  <c r="AL141"/>
  <c r="AK141"/>
  <c r="AJ141"/>
  <c r="AI141"/>
  <c r="I30" i="7" s="1"/>
  <c r="AH141" i="4"/>
  <c r="H30" i="7" s="1"/>
  <c r="AG141" i="4"/>
  <c r="G30" i="7" s="1"/>
  <c r="AN140" i="4"/>
  <c r="AM140"/>
  <c r="AL140"/>
  <c r="AK140"/>
  <c r="AJ140"/>
  <c r="AI140"/>
  <c r="I29" i="7" s="1"/>
  <c r="AH140" i="4"/>
  <c r="H29" i="7" s="1"/>
  <c r="AG140" i="4"/>
  <c r="G29" i="7" s="1"/>
  <c r="AN139" i="4"/>
  <c r="AM139"/>
  <c r="AL139"/>
  <c r="AK139"/>
  <c r="AJ139"/>
  <c r="AI139"/>
  <c r="I28" i="7" s="1"/>
  <c r="AH139" i="4"/>
  <c r="H28" i="7" s="1"/>
  <c r="AG139" i="4"/>
  <c r="G28" i="7" s="1"/>
  <c r="AN138" i="4"/>
  <c r="AM138"/>
  <c r="AL138"/>
  <c r="AK138"/>
  <c r="AJ138"/>
  <c r="AI138"/>
  <c r="I27" i="7" s="1"/>
  <c r="AH138" i="4"/>
  <c r="H27" i="7" s="1"/>
  <c r="AG138" i="4"/>
  <c r="G27" i="7" s="1"/>
  <c r="AN137" i="4"/>
  <c r="AM137"/>
  <c r="AL137"/>
  <c r="AK137"/>
  <c r="AJ137"/>
  <c r="AI137"/>
  <c r="I26" i="7" s="1"/>
  <c r="AH137" i="4"/>
  <c r="H26" i="7" s="1"/>
  <c r="AG137" i="4"/>
  <c r="G26" i="7" s="1"/>
  <c r="AN136" i="4"/>
  <c r="AM136"/>
  <c r="AL136"/>
  <c r="AK136"/>
  <c r="AJ136"/>
  <c r="AI136"/>
  <c r="I25" i="7" s="1"/>
  <c r="AH136" i="4"/>
  <c r="H25" i="7" s="1"/>
  <c r="AG136" i="4"/>
  <c r="G25" i="7" s="1"/>
  <c r="AN135" i="4"/>
  <c r="AM135"/>
  <c r="AL135"/>
  <c r="AK135"/>
  <c r="AJ135"/>
  <c r="AI135"/>
  <c r="I24" i="7" s="1"/>
  <c r="AH135" i="4"/>
  <c r="H24" i="7" s="1"/>
  <c r="AG135" i="4"/>
  <c r="G24" i="7" s="1"/>
  <c r="AN133" i="4"/>
  <c r="AM133"/>
  <c r="AL133"/>
  <c r="AK133"/>
  <c r="AJ133"/>
  <c r="AI133"/>
  <c r="I22" i="7" s="1"/>
  <c r="AH133" i="4"/>
  <c r="H22" i="7" s="1"/>
  <c r="AG133" i="4"/>
  <c r="G22" i="7" s="1"/>
  <c r="AN132" i="4"/>
  <c r="AM132"/>
  <c r="AL132"/>
  <c r="AK132"/>
  <c r="AJ132"/>
  <c r="AI132"/>
  <c r="I21" i="7" s="1"/>
  <c r="AH132" i="4"/>
  <c r="H21" i="7" s="1"/>
  <c r="AG132" i="4"/>
  <c r="G21" i="7" s="1"/>
  <c r="AN131" i="4"/>
  <c r="AM131"/>
  <c r="AL131"/>
  <c r="AK131"/>
  <c r="AJ131"/>
  <c r="AI131"/>
  <c r="I20" i="7" s="1"/>
  <c r="AH131" i="4"/>
  <c r="H20" i="7" s="1"/>
  <c r="AG131" i="4"/>
  <c r="G20" i="7" s="1"/>
  <c r="AN130" i="4"/>
  <c r="AM130"/>
  <c r="AL130"/>
  <c r="AK130"/>
  <c r="AJ130"/>
  <c r="AI130"/>
  <c r="I19" i="7" s="1"/>
  <c r="AH130" i="4"/>
  <c r="H19" i="7" s="1"/>
  <c r="AG130" i="4"/>
  <c r="G19" i="7" s="1"/>
  <c r="AN128" i="4"/>
  <c r="AM128"/>
  <c r="AL128"/>
  <c r="AK128"/>
  <c r="AJ128"/>
  <c r="AI128"/>
  <c r="I17" i="7" s="1"/>
  <c r="AH128" i="4"/>
  <c r="H17" i="7" s="1"/>
  <c r="AG128" i="4"/>
  <c r="G17" i="7" s="1"/>
  <c r="AN127" i="4"/>
  <c r="AM127"/>
  <c r="AL127"/>
  <c r="AK127"/>
  <c r="AJ127"/>
  <c r="AI127"/>
  <c r="I16" i="7" s="1"/>
  <c r="AH127" i="4"/>
  <c r="H16" i="7" s="1"/>
  <c r="AG127" i="4"/>
  <c r="G16" i="7" s="1"/>
  <c r="AN126" i="4"/>
  <c r="AM126"/>
  <c r="AL126"/>
  <c r="AK126"/>
  <c r="AJ126"/>
  <c r="AI126"/>
  <c r="I15" i="7" s="1"/>
  <c r="AH126" i="4"/>
  <c r="H15" i="7" s="1"/>
  <c r="AG126" i="4"/>
  <c r="G15" i="7" s="1"/>
  <c r="AN125" i="4"/>
  <c r="AM125"/>
  <c r="AL125"/>
  <c r="AK125"/>
  <c r="AJ125"/>
  <c r="AI125"/>
  <c r="I14" i="7" s="1"/>
  <c r="AH125" i="4"/>
  <c r="H14" i="7" s="1"/>
  <c r="AG125" i="4"/>
  <c r="G14" i="7" s="1"/>
  <c r="S49" i="4" l="1"/>
  <c r="S55"/>
  <c r="D58" i="1" s="1"/>
  <c r="AL49" i="4"/>
  <c r="AL52"/>
  <c r="AL54"/>
  <c r="AL55"/>
  <c r="AL56"/>
  <c r="AL57"/>
  <c r="AL58"/>
  <c r="AL59"/>
  <c r="AL60"/>
  <c r="AL61"/>
  <c r="AL62"/>
  <c r="AN63"/>
  <c r="AN64"/>
  <c r="AN65"/>
  <c r="T48"/>
  <c r="T52"/>
  <c r="T56"/>
  <c r="T60"/>
  <c r="T64"/>
  <c r="S47"/>
  <c r="D50" i="1" s="1"/>
  <c r="S50" i="4"/>
  <c r="D53" i="1" s="1"/>
  <c r="S54" i="4"/>
  <c r="D57" i="1" s="1"/>
  <c r="S58" i="4"/>
  <c r="D61" i="1" s="1"/>
  <c r="S62" i="4"/>
  <c r="D65" i="1" s="1"/>
  <c r="AM46" i="4"/>
  <c r="AG47"/>
  <c r="G50" i="1" s="1"/>
  <c r="AK47" i="4"/>
  <c r="AK48"/>
  <c r="AK49"/>
  <c r="AE50"/>
  <c r="E53" i="1" s="1"/>
  <c r="AI50" i="4"/>
  <c r="I53" i="1" s="1"/>
  <c r="AM50" i="4"/>
  <c r="AM51"/>
  <c r="AK52"/>
  <c r="AK53"/>
  <c r="AE54"/>
  <c r="E57" i="1" s="1"/>
  <c r="AI54" i="4"/>
  <c r="I57" i="1" s="1"/>
  <c r="AM54" i="4"/>
  <c r="AG55"/>
  <c r="G58" i="1" s="1"/>
  <c r="AK55" i="4"/>
  <c r="AM56"/>
  <c r="AM57"/>
  <c r="AG58"/>
  <c r="G61" i="1" s="1"/>
  <c r="AK58" i="4"/>
  <c r="AK59"/>
  <c r="AM60"/>
  <c r="AM61"/>
  <c r="AG62"/>
  <c r="G65" i="1" s="1"/>
  <c r="AK62" i="4"/>
  <c r="AM63"/>
  <c r="AK64"/>
  <c r="AK65"/>
  <c r="T47"/>
  <c r="T51"/>
  <c r="T55"/>
  <c r="T59"/>
  <c r="T63"/>
  <c r="S45"/>
  <c r="D48" i="1" s="1"/>
  <c r="AM45" i="4"/>
  <c r="AK45"/>
  <c r="S46"/>
  <c r="D49" i="1" s="1"/>
  <c r="S63" i="4"/>
  <c r="D66" i="1" s="1"/>
  <c r="AN47" i="4"/>
  <c r="AL51"/>
  <c r="AL53"/>
  <c r="AF55"/>
  <c r="F58" i="1" s="1"/>
  <c r="AN55" i="4"/>
  <c r="AN56"/>
  <c r="AN57"/>
  <c r="AN58"/>
  <c r="AN59"/>
  <c r="AN60"/>
  <c r="AN61"/>
  <c r="AN62"/>
  <c r="AL63"/>
  <c r="AL64"/>
  <c r="AL65"/>
  <c r="T46"/>
  <c r="T50"/>
  <c r="T54"/>
  <c r="T58"/>
  <c r="T62"/>
  <c r="T45"/>
  <c r="S48"/>
  <c r="D51" i="1" s="1"/>
  <c r="S52" i="4"/>
  <c r="D55" i="1" s="1"/>
  <c r="S56" i="4"/>
  <c r="D59" i="1" s="1"/>
  <c r="S60" i="4"/>
  <c r="D63" i="1" s="1"/>
  <c r="S64" i="4"/>
  <c r="D67" i="1" s="1"/>
  <c r="AG46" i="4"/>
  <c r="G49" i="1" s="1"/>
  <c r="AK46" i="4"/>
  <c r="AE47"/>
  <c r="E50" i="1" s="1"/>
  <c r="AI47" i="4"/>
  <c r="I50" i="1" s="1"/>
  <c r="AM47" i="4"/>
  <c r="AM48"/>
  <c r="AM49"/>
  <c r="AG50"/>
  <c r="G53" i="1" s="1"/>
  <c r="AK50" i="4"/>
  <c r="AK51"/>
  <c r="AG52"/>
  <c r="G55" i="1" s="1"/>
  <c r="AM52" i="4"/>
  <c r="AM53"/>
  <c r="AG54"/>
  <c r="G57" i="1" s="1"/>
  <c r="AK54" i="4"/>
  <c r="AE55"/>
  <c r="E58" i="1" s="1"/>
  <c r="AI55" i="4"/>
  <c r="I58" i="1" s="1"/>
  <c r="AM55" i="4"/>
  <c r="AG56"/>
  <c r="G59" i="1" s="1"/>
  <c r="AK56" i="4"/>
  <c r="AK57"/>
  <c r="AE58"/>
  <c r="E61" i="1" s="1"/>
  <c r="AI58" i="4"/>
  <c r="I61" i="1" s="1"/>
  <c r="AM58" i="4"/>
  <c r="AM59"/>
  <c r="AG60"/>
  <c r="G63" i="1" s="1"/>
  <c r="AK60" i="4"/>
  <c r="AK61"/>
  <c r="AE62"/>
  <c r="E65" i="1" s="1"/>
  <c r="AI62" i="4"/>
  <c r="I65" i="1" s="1"/>
  <c r="AM62" i="4"/>
  <c r="AG63"/>
  <c r="G66" i="1" s="1"/>
  <c r="AK63" i="4"/>
  <c r="AE64"/>
  <c r="E67" i="1" s="1"/>
  <c r="AI64" i="4"/>
  <c r="I67" i="1" s="1"/>
  <c r="AM64" i="4"/>
  <c r="AM65"/>
  <c r="T49"/>
  <c r="T53"/>
  <c r="T57"/>
  <c r="T61"/>
  <c r="T65"/>
  <c r="AN45"/>
  <c r="AL45"/>
  <c r="AF45"/>
  <c r="F48" i="1" s="1"/>
  <c r="AG48" i="4"/>
  <c r="G51" i="1" s="1"/>
  <c r="AJ63" i="4"/>
  <c r="AJ55"/>
  <c r="AN54"/>
  <c r="AN53"/>
  <c r="AN52"/>
  <c r="AN51"/>
  <c r="AL50"/>
  <c r="AN48"/>
  <c r="AN46"/>
  <c r="AF46"/>
  <c r="F49" i="1" s="1"/>
  <c r="S59" i="4"/>
  <c r="S51"/>
  <c r="AH51" s="1"/>
  <c r="H54" i="1" s="1"/>
  <c r="D52"/>
  <c r="AG49" i="4"/>
  <c r="G52" i="1" s="1"/>
  <c r="AH49" i="4"/>
  <c r="H52" i="1" s="1"/>
  <c r="AE49" i="4"/>
  <c r="E52" i="1" s="1"/>
  <c r="AI49" i="4"/>
  <c r="I52" i="1" s="1"/>
  <c r="AI52" i="4"/>
  <c r="I55" i="1" s="1"/>
  <c r="AE52" i="4"/>
  <c r="E55" i="1" s="1"/>
  <c r="AI48" i="4"/>
  <c r="I51" i="1" s="1"/>
  <c r="AE48" i="4"/>
  <c r="E51" i="1" s="1"/>
  <c r="AH63" i="4"/>
  <c r="H66" i="1" s="1"/>
  <c r="AH59" i="4"/>
  <c r="H62" i="1" s="1"/>
  <c r="AH55" i="4"/>
  <c r="H58" i="1" s="1"/>
  <c r="AN50" i="4"/>
  <c r="AN49"/>
  <c r="AJ49"/>
  <c r="AF49"/>
  <c r="F52" i="1" s="1"/>
  <c r="AL48" i="4"/>
  <c r="AL47"/>
  <c r="AL46"/>
  <c r="AH46"/>
  <c r="H49" i="1" s="1"/>
  <c r="S65" i="4"/>
  <c r="S61"/>
  <c r="S57"/>
  <c r="S53"/>
  <c r="AI45"/>
  <c r="I48" i="1" s="1"/>
  <c r="AG45" i="4"/>
  <c r="G48" i="1" s="1"/>
  <c r="AH45" i="4"/>
  <c r="H48" i="1" s="1"/>
  <c r="AJ64" i="4"/>
  <c r="AF64"/>
  <c r="F67" i="1" s="1"/>
  <c r="AJ62" i="4"/>
  <c r="AF62"/>
  <c r="F65" i="1" s="1"/>
  <c r="AJ60" i="4"/>
  <c r="AF60"/>
  <c r="F63" i="1" s="1"/>
  <c r="AJ58" i="4"/>
  <c r="AF58"/>
  <c r="F61" i="1" s="1"/>
  <c r="AJ56" i="4"/>
  <c r="AF56"/>
  <c r="F59" i="1" s="1"/>
  <c r="AJ54" i="4"/>
  <c r="AF54"/>
  <c r="F57" i="1" s="1"/>
  <c r="AJ52" i="4"/>
  <c r="AF52"/>
  <c r="F55" i="1" s="1"/>
  <c r="AJ50" i="4"/>
  <c r="AF50"/>
  <c r="F53" i="1" s="1"/>
  <c r="AJ48" i="4"/>
  <c r="AF48"/>
  <c r="F51" i="1" s="1"/>
  <c r="AH47" i="4"/>
  <c r="H50" i="1" s="1"/>
  <c r="AE45" i="4"/>
  <c r="E48" i="1" s="1"/>
  <c r="AJ45" i="4"/>
  <c r="AH64"/>
  <c r="H67" i="1" s="1"/>
  <c r="AH62" i="4"/>
  <c r="H65" i="1" s="1"/>
  <c r="AH60" i="4"/>
  <c r="H63" i="1" s="1"/>
  <c r="AH58" i="4"/>
  <c r="H61" i="1" s="1"/>
  <c r="AH56" i="4"/>
  <c r="H59" i="1" s="1"/>
  <c r="AH54" i="4"/>
  <c r="H57" i="1" s="1"/>
  <c r="AH52" i="4"/>
  <c r="H55" i="1" s="1"/>
  <c r="AH50" i="4"/>
  <c r="H53" i="1" s="1"/>
  <c r="AH48" i="4"/>
  <c r="H51" i="1" s="1"/>
  <c r="AJ47" i="4"/>
  <c r="AF47"/>
  <c r="F50" i="1" s="1"/>
  <c r="AG64" i="4" l="1"/>
  <c r="G67" i="1" s="1"/>
  <c r="AI63" i="4"/>
  <c r="I66" i="1" s="1"/>
  <c r="AI60" i="4"/>
  <c r="I63" i="1" s="1"/>
  <c r="AE56" i="4"/>
  <c r="E59" i="1" s="1"/>
  <c r="AE46" i="4"/>
  <c r="E49" i="1" s="1"/>
  <c r="AF63" i="4"/>
  <c r="F66" i="1" s="1"/>
  <c r="AJ46" i="4"/>
  <c r="AE63"/>
  <c r="E66" i="1" s="1"/>
  <c r="AE60" i="4"/>
  <c r="E63" i="1" s="1"/>
  <c r="AI56" i="4"/>
  <c r="I59" i="1" s="1"/>
  <c r="AI46" i="4"/>
  <c r="I49" i="1" s="1"/>
  <c r="D54"/>
  <c r="AE51" i="4"/>
  <c r="E54" i="1" s="1"/>
  <c r="AI51" i="4"/>
  <c r="I54" i="1" s="1"/>
  <c r="AF51" i="4"/>
  <c r="F54" i="1" s="1"/>
  <c r="AG51" i="4"/>
  <c r="G54" i="1" s="1"/>
  <c r="AJ51" i="4"/>
  <c r="D62" i="1"/>
  <c r="AJ59" i="4"/>
  <c r="AE59"/>
  <c r="E62" i="1" s="1"/>
  <c r="AI59" i="4"/>
  <c r="I62" i="1" s="1"/>
  <c r="AF59" i="4"/>
  <c r="F62" i="1" s="1"/>
  <c r="AG59" i="4"/>
  <c r="G62" i="1" s="1"/>
  <c r="D56"/>
  <c r="AF53" i="4"/>
  <c r="F56" i="1" s="1"/>
  <c r="AJ53" i="4"/>
  <c r="AG53"/>
  <c r="G56" i="1" s="1"/>
  <c r="AH53" i="4"/>
  <c r="H56" i="1" s="1"/>
  <c r="AE53" i="4"/>
  <c r="E56" i="1" s="1"/>
  <c r="AI53" i="4"/>
  <c r="I56" i="1" s="1"/>
  <c r="D64"/>
  <c r="AF61" i="4"/>
  <c r="F64" i="1" s="1"/>
  <c r="AJ61" i="4"/>
  <c r="AG61"/>
  <c r="G64" i="1" s="1"/>
  <c r="AH61" i="4"/>
  <c r="H64" i="1" s="1"/>
  <c r="AE61" i="4"/>
  <c r="E64" i="1" s="1"/>
  <c r="AI61" i="4"/>
  <c r="I64" i="1" s="1"/>
  <c r="D60"/>
  <c r="AF57" i="4"/>
  <c r="F60" i="1" s="1"/>
  <c r="AJ57" i="4"/>
  <c r="AG57"/>
  <c r="G60" i="1" s="1"/>
  <c r="AH57" i="4"/>
  <c r="H60" i="1" s="1"/>
  <c r="AE57" i="4"/>
  <c r="E60" i="1" s="1"/>
  <c r="AI57" i="4"/>
  <c r="I60" i="1" s="1"/>
  <c r="D68"/>
  <c r="AF65" i="4"/>
  <c r="F68" i="1" s="1"/>
  <c r="AJ65" i="4"/>
  <c r="AG65"/>
  <c r="G68" i="1" s="1"/>
  <c r="AE65" i="4"/>
  <c r="E68" i="1" s="1"/>
  <c r="AI65" i="4"/>
  <c r="I68" i="1" s="1"/>
  <c r="AH65" i="4"/>
  <c r="H68" i="1" s="1"/>
</calcChain>
</file>

<file path=xl/sharedStrings.xml><?xml version="1.0" encoding="utf-8"?>
<sst xmlns="http://schemas.openxmlformats.org/spreadsheetml/2006/main" count="269" uniqueCount="224">
  <si>
    <t>Period End Date</t>
  </si>
  <si>
    <t>Period Length</t>
  </si>
  <si>
    <t>Revenue</t>
  </si>
  <si>
    <t>Other Revenue, Total</t>
  </si>
  <si>
    <t>Total Revenue</t>
  </si>
  <si>
    <t>Gross Profit</t>
  </si>
  <si>
    <t>Fuel Expense</t>
  </si>
  <si>
    <t>Operations &amp; Maintenance</t>
  </si>
  <si>
    <t>Selling/General/Administrative Expenses, Total</t>
  </si>
  <si>
    <t>Research &amp; Development</t>
  </si>
  <si>
    <t>Depreciation/Amortization</t>
  </si>
  <si>
    <t>Unusual Expense (Income)</t>
  </si>
  <si>
    <t>Other Operating Expenses, Total</t>
  </si>
  <si>
    <t>Operating Income</t>
  </si>
  <si>
    <t>Gain (Loss) on Sale of Assets</t>
  </si>
  <si>
    <t>Other, Net</t>
  </si>
  <si>
    <t>Income Before Tax</t>
  </si>
  <si>
    <t>Income After Tax</t>
  </si>
  <si>
    <t>Minority Interest</t>
  </si>
  <si>
    <t>U.S. GAAP Adjustment</t>
  </si>
  <si>
    <t>Total Extraordinary Items</t>
  </si>
  <si>
    <t>Net Income</t>
  </si>
  <si>
    <t>Total Adjustments to Net Income</t>
  </si>
  <si>
    <t>Basic Weighted Average Shares</t>
  </si>
  <si>
    <t>Basic EPS Excluding Extraordinary Items</t>
  </si>
  <si>
    <t>Basic EPS Including Extraordinary Items</t>
  </si>
  <si>
    <t>Diluted Weighted Average Shares</t>
  </si>
  <si>
    <t>Diluted EPS Excluding Extrordinary Items</t>
  </si>
  <si>
    <t>Diluted EPS Including Extraordinary Items</t>
  </si>
  <si>
    <t>Dividends per Share - Common Stock Primary Issue</t>
  </si>
  <si>
    <t>Gross Dividends - Common Stock</t>
  </si>
  <si>
    <t>Interest Expense, Supplemental</t>
  </si>
  <si>
    <t>Depreciation, Supplemental</t>
  </si>
  <si>
    <t>Normalized EBITDA</t>
  </si>
  <si>
    <t>Normalized EBIT</t>
  </si>
  <si>
    <t>Normalized Income Before Tax</t>
  </si>
  <si>
    <t>Normalized Income After Taxes</t>
  </si>
  <si>
    <t>Normalized Income Available to Common</t>
  </si>
  <si>
    <t>Basic Normalized EPS</t>
  </si>
  <si>
    <t>Diluted Normalized EPS</t>
  </si>
  <si>
    <t>Amortization of Intangibles</t>
  </si>
  <si>
    <t>INCOME STATEMENT</t>
  </si>
  <si>
    <t>BALANCE SHEET</t>
  </si>
  <si>
    <t>Assets</t>
  </si>
  <si>
    <t>Cash and Short Term Investments</t>
  </si>
  <si>
    <t>Total Inventory</t>
  </si>
  <si>
    <t>Prepaid Expenses</t>
  </si>
  <si>
    <t>Other Current Assets, Total</t>
  </si>
  <si>
    <t>Total Current Assets</t>
  </si>
  <si>
    <t>Property/Plant/Equipment, Total - Net</t>
  </si>
  <si>
    <t>Goodwill, Net</t>
  </si>
  <si>
    <t>Intangibles, Net</t>
  </si>
  <si>
    <t>Total Utility Plant, Net</t>
  </si>
  <si>
    <t>Long Term Investments</t>
  </si>
  <si>
    <t>Note Receivable - Long Term</t>
  </si>
  <si>
    <t>Other Long Term Assets, Total</t>
  </si>
  <si>
    <t>Total Assets</t>
  </si>
  <si>
    <t>Liabilities and Shareholders' Equity</t>
  </si>
  <si>
    <t>Accounts Payable</t>
  </si>
  <si>
    <t>Payable/Accrued</t>
  </si>
  <si>
    <t>Accrued Expenses</t>
  </si>
  <si>
    <t>Notes Payable/Short Term Debt</t>
  </si>
  <si>
    <t>Current Port. of LT Debt/Capital Leases</t>
  </si>
  <si>
    <t>Other Current Liabilities, Total</t>
  </si>
  <si>
    <t>Total Current Liabilities</t>
  </si>
  <si>
    <t>Total Long Term Debt</t>
  </si>
  <si>
    <t>Deferred Income Tax</t>
  </si>
  <si>
    <t>Other Liabilities, Total</t>
  </si>
  <si>
    <t>Total Liabilities</t>
  </si>
  <si>
    <t>Redeemable Preferred Stock</t>
  </si>
  <si>
    <t>Preferred Stock - Non Redeemable, Net</t>
  </si>
  <si>
    <t>Common Stock</t>
  </si>
  <si>
    <t>Additional Paid-In Capital</t>
  </si>
  <si>
    <t>Retained Earnings (Accumulated Deficit)</t>
  </si>
  <si>
    <t>Other Equity, Total</t>
  </si>
  <si>
    <t>Total Equity</t>
  </si>
  <si>
    <t>Total Liabilities &amp; Shareholders’ Equity</t>
  </si>
  <si>
    <t>Total Common Shares Outstanding</t>
  </si>
  <si>
    <t>Total Preferred Shares Outstanding</t>
  </si>
  <si>
    <t>CASH FLOW</t>
  </si>
  <si>
    <t>Net Income/Starting Line</t>
  </si>
  <si>
    <t>Depreciation/Depletion</t>
  </si>
  <si>
    <t>Amortization</t>
  </si>
  <si>
    <t>Deferred Taxes</t>
  </si>
  <si>
    <t>Non-Cash Items</t>
  </si>
  <si>
    <t>Changes in Working Capital</t>
  </si>
  <si>
    <t>Cash from Operating Activities</t>
  </si>
  <si>
    <t>Capital Expenditures</t>
  </si>
  <si>
    <t>Other Investing Cash Flow Items, Total</t>
  </si>
  <si>
    <t>Cash from Investing Activities</t>
  </si>
  <si>
    <t>Financing Cash Flow Items</t>
  </si>
  <si>
    <t>Total Cash Dividends Paid</t>
  </si>
  <si>
    <t>Issuance (Retirement) of Stock, Net</t>
  </si>
  <si>
    <t>Issuance (Retirement) of Debt, Net</t>
  </si>
  <si>
    <t>Cash from Financing Activities</t>
  </si>
  <si>
    <t>Foreign Exchange Effects</t>
  </si>
  <si>
    <t>Net Change in Cash</t>
  </si>
  <si>
    <t>Net Cash - Beginning Balance</t>
  </si>
  <si>
    <t>Net Cash - Ending Balance</t>
  </si>
  <si>
    <t>1.</t>
  </si>
  <si>
    <t>0.</t>
  </si>
  <si>
    <t>GENERAL</t>
  </si>
  <si>
    <t>1)</t>
  </si>
  <si>
    <t>Follow the steps to enable your online Financial Statement.</t>
  </si>
  <si>
    <t>Your Financial Statement will be displayed annually and quarterly.</t>
  </si>
  <si>
    <t>&gt;</t>
  </si>
  <si>
    <t>Type the final year in your financial statement:</t>
  </si>
  <si>
    <t>For annual display, how many years do you want to display?</t>
  </si>
  <si>
    <t>2)</t>
  </si>
  <si>
    <t>Annual and Interim displays types are available. Check the ones that you prefer:</t>
  </si>
  <si>
    <t>Q4</t>
  </si>
  <si>
    <t>Q1</t>
  </si>
  <si>
    <t>Q3</t>
  </si>
  <si>
    <t>3)</t>
  </si>
  <si>
    <t>Q2</t>
  </si>
  <si>
    <t>Interim</t>
  </si>
  <si>
    <t>Annual</t>
  </si>
  <si>
    <t>For quarterly display, how many periods do you want to display?</t>
  </si>
  <si>
    <t>Type the periods that you want to display.</t>
  </si>
  <si>
    <t>Year</t>
  </si>
  <si>
    <t>Q</t>
  </si>
  <si>
    <t>Length (months)</t>
  </si>
  <si>
    <t>Statement Source</t>
  </si>
  <si>
    <t>Statement Source Date</t>
  </si>
  <si>
    <t>Statement Update Type</t>
  </si>
  <si>
    <t>Cost of Revenue</t>
  </si>
  <si>
    <t xml:space="preserve">Interest Expense (Income), Net Operating </t>
  </si>
  <si>
    <t>Interest Income (Expense), Net Non-Operating</t>
  </si>
  <si>
    <t>Income Tax - Total</t>
  </si>
  <si>
    <t>Equity In Affiliates</t>
  </si>
  <si>
    <t>Net Income Before Extra. Items</t>
  </si>
  <si>
    <t>Allowance for Funds Used during Const.</t>
  </si>
  <si>
    <t>2.</t>
  </si>
  <si>
    <t>Total Receivables, Net</t>
  </si>
  <si>
    <t>Other Assets, Total</t>
  </si>
  <si>
    <t>Treasury Stock - Common</t>
  </si>
  <si>
    <t>Unrealized Gain (Loss)</t>
  </si>
  <si>
    <t>3.</t>
  </si>
  <si>
    <t>Equities</t>
  </si>
  <si>
    <t>INCOME STMT</t>
  </si>
  <si>
    <t>You can uncheck the items which you do not want to display on your Financial Statement.</t>
  </si>
  <si>
    <t>4)</t>
  </si>
  <si>
    <t>Type the name of your company:</t>
  </si>
  <si>
    <t>ABC, Inc.</t>
  </si>
  <si>
    <t>Provide the necessary information. Fill only the white cells.</t>
  </si>
  <si>
    <t xml:space="preserve">    Preferred Dividends</t>
  </si>
  <si>
    <t xml:space="preserve">    General Partners' Distributions</t>
  </si>
  <si>
    <t>2.0.0.0</t>
  </si>
  <si>
    <t>tr-TR</t>
  </si>
  <si>
    <t>%3c%3fxml+version%3d%221.0%22+encoding%3d%22utf-16%22%3f%3e%0d%0a%3cSavingCells+xmlns%3axsi%3d%22http%3a%2f%2fwww.w3.org%2f2001%2fXMLSchema-instance%22+xmlns%3axsd%3d%22http%3a%2f%2fwww.w3.org%2f2001%2fXMLSchema%22+CellCount%3d%220%22+SavingCellPrefix%3d%22PSWSavingCell_%22+%2f%3e</t>
  </si>
  <si>
    <t>UEsFBgAAAAAAAAAAAAAAAAAAAAAAAA%3d%3d</t>
  </si>
  <si>
    <t xml:space="preserve">    Cash &amp; Equivalents</t>
  </si>
  <si>
    <t xml:space="preserve">    Short Term Investments</t>
  </si>
  <si>
    <t xml:space="preserve">    Accounts Receivable - Trade, Net</t>
  </si>
  <si>
    <t xml:space="preserve">    Notes Receivable - Short Term</t>
  </si>
  <si>
    <t xml:space="preserve">    Receivables - Other</t>
  </si>
  <si>
    <t xml:space="preserve">    Long Term Debt</t>
  </si>
  <si>
    <t xml:space="preserve">    Capital Lease Obligations</t>
  </si>
  <si>
    <t xml:space="preserve">        Accounts Receivable - Trade, Gross</t>
  </si>
  <si>
    <t xml:space="preserve">        Provision for Doubtful Accounts</t>
  </si>
  <si>
    <t xml:space="preserve">    Discontinued Operations</t>
  </si>
  <si>
    <t xml:space="preserve">    Unusual Items</t>
  </si>
  <si>
    <t xml:space="preserve">    Equity in Net Earnings (Loss)</t>
  </si>
  <si>
    <t xml:space="preserve">    Other Non-Cash Items</t>
  </si>
  <si>
    <t xml:space="preserve">    Accounts Receivable</t>
  </si>
  <si>
    <t xml:space="preserve">    Inventories</t>
  </si>
  <si>
    <t xml:space="preserve">    Prepaid Expenses</t>
  </si>
  <si>
    <t xml:space="preserve">    Other Assets</t>
  </si>
  <si>
    <t xml:space="preserve">    Accounts Payable</t>
  </si>
  <si>
    <t xml:space="preserve">    Accrued Expenses</t>
  </si>
  <si>
    <t xml:space="preserve">    Other Liabilities</t>
  </si>
  <si>
    <t xml:space="preserve">    Other Operating Cash Flow</t>
  </si>
  <si>
    <t xml:space="preserve">    Purchase of Fixed Assets</t>
  </si>
  <si>
    <t xml:space="preserve">    Purchase/Acquisition of Intangibles</t>
  </si>
  <si>
    <t xml:space="preserve">    Acquisition of Business</t>
  </si>
  <si>
    <t xml:space="preserve">    Sale of Fixed Assets</t>
  </si>
  <si>
    <t xml:space="preserve">    Sale/Maturity of Investment</t>
  </si>
  <si>
    <t xml:space="preserve">    Investment, Net</t>
  </si>
  <si>
    <t xml:space="preserve">    Purchase of Investments</t>
  </si>
  <si>
    <t xml:space="preserve">    Sale of Intangible Assets</t>
  </si>
  <si>
    <t xml:space="preserve">    Other Investing Cash Flow</t>
  </si>
  <si>
    <t xml:space="preserve">    Other Financing Cash Flow</t>
  </si>
  <si>
    <t>%3c%3fxml+version%3d%221.0%22+encoding%3d%22utf-16%22%3f%3e%0d%0a%3cPageInputCells+xmlns%3axsi%3d%22http%3a%2f%2fwww.w3.org%2f2001%2fXMLSchema-instance%22+xmlns%3axsd%3d%22http%3a%2f%2fwww.w3.org%2f2001%2fXMLSchema%22%3e%0d%0a++%3cInputCells+InputPrefix%3d%22PSWInput_%22+ListPrefix%3d%22PSWList_%22+CellCount%3d%220%22+%2f%3e%0d%0a++%3cInputCells+InputPrefix%3d%22PSWInput_%22+ListPrefix%3d%22PSWList_%22+CellCount%3d%220%22+%2f%3e%0d%0a++%3cInputCells+InputPrefix%3d%22PSWInput_%22+ListPrefix%3d%22PSWList_%22+CellCount%3d%220%22+%2f%3e%0d%0a%3c%2fPageInputCells%3e</t>
  </si>
  <si>
    <t>%3c%3fxml+version%3d%221.0%22+encoding%3d%22utf-16%22%3f%3e%0d%0a%3cPageLayouts+xmlns%3axsi%3d%22http%3a%2f%2fwww.w3.org%2f2001%2fXMLSchema-instance%22+xmlns%3axsd%3d%22http%3a%2f%2fwww.w3.org%2f2001%2fXMLSchema%22+IsTabsVisible%3d%22true%22+InitialPageIndex%3d%220%22%3e%0d%0a++%3cPageLayout+Index%3d%220%22+IsPageHidingEnabled%3d%22false%22+Order%3d%220%22+FileName%3d%221.+Income+Stmt%22+IsAjaxEnabled%3d%22false%22+Recipient%3d%22Enter+e-mail+address+here.%22+Location%3d%22Bottom%22+Alignment%3d%22Center%22+AutoResponseEmail%3d%22False%22+NotificationEmail%3d%22False%22+PageForwarding%3d%22False%22+PageForwardingCustomPage%3d%22False%22+PageForwardingIsExternalURL%3d%22False%22+PageForwardingExternalURL%3d%22None%22%3e%0d%0a++++%3cControls%3e%0d%0a++++++%3cPageControl+Enabled%3d%22true%22+Type%3d%22Calculate%22+Order%3d%220%22+CellLink%3d%22%3d'Income+Stmt'!%24I%245%22+Name%3d%22Refresh%22+%2f%3e%0d%0a++++++%3cPageControl+Enabled%3d%22false%22+Type%3d%22Reset%22+Order%3d%221%22+CellLink%3d%22DEFAULT%22+Name%3d%22Reset%22+%2f%3e%0d%0a++++++%3cPageControl+Enabled%3d%22false%22+Type%3d%22Send+Results%22+Order%3d%222%22+CellLink%3d%22DEFAULT%22+Name%3d%22Submit%22+%2f%3e%0d%0a++++++%3cPageControl+Enabled%3d%22false%22+Type%3d%22Save%22+Order%3d%223%22+CellLink%3d%22DEFAULT%22+Name%3d%22Save%22+%2f%3e%0d%0a++++++%3cPageControl+Enabled%3d%22false%22+Type%3d%22Back%22+Order%3d%225%22+CellLink%3d%22DEFAULT%22+Name%3d%22Back%22+%2f%3e%0d%0a++++++%3cPageControl+Enabled%3d%22false%22+Type%3d%22Next%22+Order%3d%224%22+CellLink%3d%22DEFAULT%22+Name%3d%22Next%22+%2f%3e%0d%0a++++%3c%2fControls%3e%0d%0a++%3c%2fPageLayout%3e%0d%0a++%3cPageLayout+Index%3d%221%22+IsPageHidingEnabled%3d%22false%22+Order%3d%221%22+FileName%3d%222.+Balance+Sheet%22+IsAjaxEnabled%3d%22false%22+Recipient%3d%22Enter+e-mail+address+here.%22+Location%3d%22Bottom%22+Alignment%3d%22Center%22+AutoResponseEmail%3d%22False%22+NotificationEmail%3d%22False%22+PageForwarding%3d%22False%22+PageForwardingCustomPage%3d%22False%22+PageForwardingIsExternalURL%3d%22False%22+PageForwardingExternalURL%3d%22None%22%3e%0d%0a++++%3cControls%3e%0d%0a++++++%3cPageControl+Enabled%3d%22true%22+Type%3d%22Calculate%22+Order%3d%220%22+CellLink%3d%22%3d'Balance+Sheet'!%24I%245%22+Name%3d%22Refresh%22+%2f%3e%0d%0a++++++%3cPageControl+Enabled%3d%22false%22+Type%3d%22Reset%22+Order%3d%221%22+CellLink%3d%22DEFAULT%22+Name%3d%22Reset%22+%2f%3e%0d%0a++++++%3cPageControl+Enabled%3d%22false%22+Type%3d%22Send+Results%22+Order%3d%222%22+CellLink%3d%22DEFAULT%22+Name%3d%22Submit%22+%2f%3e%0d%0a++++++%3cPageControl+Enabled%3d%22false%22+Type%3d%22Save%22+Order%3d%223%22+CellLink%3d%22DEFAULT%22+Name%3d%22Save%22+%2f%3e%0d%0a++++++%3cPageControl+Enabled%3d%22false%22+Type%3d%22Back%22+Order%3d%225%22+CellLink%3d%22DEFAULT%22+Name%3d%22Back%22+%2f%3e%0d%0a++++++%3cPageControl+Enabled%3d%22false%22+Type%3d%22Next%22+Order%3d%224%22+CellLink%3d%22DEFAULT%22+Name%3d%22Next%22+%2f%3e%0d%0a++++%3c%2fControls%3e%0d%0a++%3c%2fPageLayout%3e%0d%0a++%3cPageLayout+Index%3d%222%22+IsPageHidingEnabled%3d%22false%22+Order%3d%222%22+FileName%3d%223.+Cash+Flow%22+IsAjaxEnabled%3d%22false%22+Recipient%3d%22Enter+e-mail+address+here.%22+Location%3d%22Bottom%22+Alignment%3d%22Center%22+AutoResponseEmail%3d%22False%22+NotificationEmail%3d%22False%22+PageForwarding%3d%22False%22+PageForwardingCustomPage%3d%22False%22+PageForwardingIsExternalURL%3d%22False%22+PageForwardingExternalURL%3d%22None%22%3e%0d%0a++++%3cControls%3e%0d%0a++++++%3cPageControl+Enabled%3d%22true%22+Type%3d%22Calculate%22+Order%3d%220%22+CellLink%3d%22%3d'Cash+Flow'!%24I%245%22+Name%3d%22Refresh%22+%2f%3e%0d%0a++++++%3cPageControl+Enabled%3d%22false%22+Type%3d%22Reset%22+Order%3d%221%22+CellLink%3d%22DEFAULT%22+Name%3d%22Reset%22+%2f%3e%0d%0a++++++%3cPageControl+Enabled%3d%22false%22+Type%3d%22Send+Results%22+Order%3d%222%22+CellLink%3d%22DEFAULT%22+Name%3d%22Submit%22+%2f%3e%0d%0a++++++%3cPageControl+Enabled%3d%22false%22+Type%3d%22Save%22+Order%3d%223%22+CellLink%3d%22DEFAULT%22+Name%3d%22Save%22+%2f%3e%0d%0a++++++%3cPageControl+Enabled%3d%22false%22+Type%3d%22Back%22+Order%3d%225%22+CellLink%3d%22DEFAULT%22+Name%3d%22Back%22+%2f%3e%0d%0a++++++%3cPageControl+Enabled%3d%22false%22+Type%3d%22Next%22+Order%3d%224%22+CellLink%3d%22DEFAULT%22+Name%3d%22Next%22+%2f%3e%0d%0a++++%3c%2fControls%3e%0d%0a++%3c%2fPageLayout%3e%0d%0a++%3cApplicationName%3eFinancial+Statementx%3c%2fApplicationName%3e%0d%0a%3c%2fPageLayouts%3e</t>
  </si>
  <si>
    <t xml:space="preserve"> %3c%3fxml+version%3d%221.0%22+encoding%3d%22utf-16%22%3f%3e%0d%0a%3cTables+xmlns%3axsi%3d%22http%3a%2f%2fwww.w3.org%2f2001%2fXMLSchema-instance%22+xmlns%3axsd%3d%22http%3a%2f%2fwww.w3.org%2f2001%2fXMLSchema%22+InputPrefix%3d%22PSWInput_%22%3e%0d%0a++%3cTable+Name%3d%22PSWOutput_0%22+ColumnWidths%3d%2224.75-24.75-247.5-75.75-75.75-75.75-75.75-75.75-24.75-24.75%22+RowCount%3d%2270%22+Width%3d%22725.25%22+InputPrefix%3d%22PSWInput_%22%3e%0d%0a++++%3cTR%3e%0d%0a++++++%3cTD+Style%3d%22Class188%22+Merge%3d%22False%22+RowSpan%3d%22%22+ColSpan%3d%22%22+Format%3d%22General%22+Width%3d%2224.75%22+Text%3d%22%22+Height%3d%2215.75%22+Align%3d%22Left%22+CellHasFormula%3d%22False%22+FontName%3d%22Calibri%22+WrapText%3d%22False%22+FontSize%3d%2211%22+X%3d%221%22+Y%3d%221%22+%2f%3e%0d%0a++++++%3cTD+Style%3d%22Class189%22+Merge%3d%22False%22+RowSpan%3d%22%22+ColSpan%3d%22%22+Format%3d%22General%22+Width%3d%2224.75%22+Text%3d%22%22+Height%3d%2215.75%22+Align%3d%22Left%22+CellHasFormula%3d%22False%22+FontName%3d%22Calibri%22+WrapText%3d%22False%22+FontSize%3d%2211%22+X%3d%222%22+Y%3d%221%22+%2f%3e%0d%0a++++++%3cTD+Style%3d%22Class189%22+Merge%3d%22False%22+RowSpan%3d%22%22+ColSpan%3d%22%22+Format%3d%22General%22+Width%3d%22247.5%22+Text%3d%22%22+Height%3d%2215.75%22+Align%3d%22Left%22+CellHasFormula%3d%22False%22+FontName%3d%22Calibri%22+WrapText%3d%22False%22+FontSize%3d%2211%22+X%3d%223%22+Y%3d%221%22+%2f%3e%0d%0a++++++%3cTD+Style%3d%22Class190%22+Merge%3d%22False%22+RowSpan%3d%22%22+ColSpan%3d%22%22+Format%3d%22General%22+Width%3d%2275.75%22+Text%3d%221%22+Height%3d%2215.75%22+Align%3d%22Left%22+CellHasFormula%3d%22False%22+FontName%3d%22Calibri%22+WrapText%3d%22False%22+FontSize%3d%2211%22+X%3d%224%22+Y%3d%221%22+%2f%3e%0d%0a++++++%3cTD+Style%3d%22Class190%22+Merge%3d%22False%22+RowSpan%3d%22%22+ColSpan%3d%22%22+Format%3d%22General%22+Width%3d%2275.75%22+Text%3d%222%22+Height%3d%2215.75%22+Align%3d%22Left%22+CellHasFormula%3d%22False%22+FontName%3d%22Calibri%22+WrapText%3d%22False%22+FontSize%3d%2211%22+X%3d%225%22+Y%3d%221%22+%2f%3e%0d%0a++++++%3cTD+Style%3d%22Class190%22+Merge%3d%22False%22+RowSpan%3d%22%22+ColSpan%3d%22%22+Format%3d%22General%22+Width%3d%2275.75%22+Text%3d%223%22+Height%3d%2215.75%22+Align%3d%22Left%22+CellHasFormula%3d%22False%22+FontName%3d%22Calibri%22+WrapText%3d%22False%22+FontSize%3d%2211%22+X%3d%226%22+Y%3d%221%22+%2f%3e%0d%0a++++++%3cTD+Style%3d%22Class190%22+Merge%3d%22False%22+RowSpan%3d%22%22+ColSpan%3d%22%22+Format%3d%22General%22+Width%3d%2275.75%22+Text%3d%224%22+Height%3d%2215.75%22+Align%3d%22Left%22+CellHasFormula%3d%22False%22+FontName%3d%22Calibri%22+WrapText%3d%22False%22+FontSize%3d%2211%22+X%3d%227%22+Y%3d%221%22+%2f%3e%0d%0a++++++%3cTD+Style%3d%22Class190%22+Merge%3d%22False%22+RowSpan%3d%22%22+ColSpan%3d%22%22+Format%3d%22General%22+Width%3d%2275.75%22+Text%3d%225%22+Height%3d%2215.75%22+Align%3d%22Left%22+CellHasFormula%3d%22False%22+FontName%3d%22Calibri%22+WrapText%3d%22False%22+FontSize%3d%2211%22+X%3d%228%22+Y%3d%221%22+%2f%3e%0d%0a++++++%3cTD+Style%3d%22Class189%22+Merge%3d%22False%22+RowSpan%3d%22%22+ColSpan%3d%22%22+Format%3d%22General%22+Width%3d%2224.75%22+Text%3d%22%22+Height%3d%2215.75%22+Align%3d%22Left%22+CellHasFormula%3d%22False%22+FontName%3d%22Calibri%22+WrapText%3d%22False%22+FontSize%3d%2211%22+X%3d%229%22+Y%3d%221%22+%2f%3e%0d%0a++++++%3cTD+Style%3d%22Class188%22+Merge%3d%22False%22+RowSpan%3d%22%22+ColSpan%3d%22%22+Format%3d%22General%22+Width%3d%2224.75%22+Text%3d%22%22+Height%3d%2215.75%22+Align%3d%22Left%22+CellHasFormula%3d%22False%22+FontName%3d%22Calibri%22+WrapText%3d%22False%22+FontSize%3d%2211%22+X%3d%2210%22+Y%3d%221%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222%22+%2f%3e%0d%0a++++++%3cTD+Style%3d%22Class192%22+Merge%3d%22False%22+RowSpan%3d%22%22+ColSpan%3d%22%22+Format%3d%22General%22+Width%3d%2224.75%22+Text%3d%22%22+Height%3d%2215.75%22+Align%3d%22Left%22+CellHasFormula%3d%22False%22+FontName%3d%22Calibri%22+WrapText%3d%22False%22+FontSize%3d%2211%22+X%3d%222%22+Y%3d%222%22+%2f%3e%0d%0a++++++%3cTD+Style%3d%22Class193%22+Merge%3d%22False%22+RowSpan%3d%22%22+ColSpan%3d%22%22+Format%3d%22General%22+Width%3d%22247.5%22+Text%3d%22%22+Height%3d%2215.75%22+Align%3d%22Left%22+CellHasFormula%3d%22False%22+FontName%3d%22Calibri%22+WrapText%3d%22False%22+FontSize%3d%2211%22+X%3d%223%22+Y%3d%222%22+%2f%3e%0d%0a++++++%3cTD+Style%3d%22Class193%22+Merge%3d%22False%22+RowSpan%3d%22%22+ColSpan%3d%22%22+Format%3d%22General%22+Width%3d%2275.75%22+Text%3d%22%22+Height%3d%2215.75%22+Align%3d%22Left%22+CellHasFormula%3d%22False%22+FontName%3d%22Calibri%22+WrapText%3d%22False%22+FontSize%3d%2211%22+X%3d%224%22+Y%3d%222%22+%2f%3e%0d%0a++++++%3cTD+Style%3d%22Class193%22+Merge%3d%22False%22+RowSpan%3d%22%22+ColSpan%3d%22%22+Format%3d%22General%22+Width%3d%2275.75%22+Text%3d%22%22+Height%3d%2215.75%22+Align%3d%22Left%22+CellHasFormula%3d%22False%22+FontName%3d%22Calibri%22+WrapText%3d%22False%22+FontSize%3d%2211%22+X%3d%225%22+Y%3d%222%22+%2f%3e%0d%0a++++++%3cTD+Style%3d%22Class193%22+Merge%3d%22False%22+RowSpan%3d%22%22+ColSpan%3d%22%22+Format%3d%22General%22+Width%3d%2275.75%22+Text%3d%22%22+Height%3d%2215.75%22+Align%3d%22Left%22+CellHasFormula%3d%22False%22+FontName%3d%22Calibri%22+WrapText%3d%22False%22+FontSize%3d%2211%22+X%3d%226%22+Y%3d%222%22+%2f%3e%0d%0a++++++%3cTD+Style%3d%22Class193%22+Merge%3d%22False%22+RowSpan%3d%22%22+ColSpan%3d%22%22+Format%3d%22General%22+Width%3d%2275.75%22+Text%3d%22%22+Height%3d%2215.75%22+Align%3d%22Left%22+CellHasFormula%3d%22False%22+FontName%3d%22Calibri%22+WrapText%3d%22False%22+FontSize%3d%2211%22+X%3d%227%22+Y%3d%222%22+%2f%3e%0d%0a++++++%3cTD+Style%3d%22Class193%22+Merge%3d%22False%22+RowSpan%3d%22%22+ColSpan%3d%22%22+Format%3d%22General%22+Width%3d%2275.75%22+Text%3d%22%22+Height%3d%2215.75%22+Align%3d%22Left%22+CellHasFormula%3d%22False%22+FontName%3d%22Calibri%22+WrapText%3d%22False%22+FontSize%3d%2211%22+X%3d%228%22+Y%3d%222%22+%2f%3e%0d%0a++++++%3cTD+Style%3d%22Class194%22+Merge%3d%22False%22+RowSpan%3d%22%22+ColSpan%3d%22%22+Format%3d%22General%22+Width%3d%2224.75%22+Text%3d%22%22+Height%3d%2215.75%22+Align%3d%22Left%22+CellHasFormula%3d%22False%22+FontName%3d%22Calibri%22+WrapText%3d%22False%22+FontSize%3d%2211%22+X%3d%229%22+Y%3d%222%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222%22+%2f%3e%0d%0a++++%3c%2fTR%3e%0d%0a++++%3cTR%3e%0d%0a++++++%3cTD+Style%3d%22Class191%22+Merge%3d%22False%22+RowSpan%3d%22%22+ColSpan%3d%22%22+Format%3d%22General%22+Width%3d%2224.75%22+Text%3d%22%22+Height%3d%2220.25%22+Align%3d%22Left%22+CellHasFormula%3d%22False%22+FontName%3d%22Calibri%22+WrapText%3d%22False%22+FontSize%3d%2211%22+X%3d%221%22+Y%3d%223%22+%2f%3e%0d%0a++++++%3cTD+Style%3d%22Class195%22+Merge%3d%22False%22+RowSpan%3d%22%22+ColSpan%3d%22%22+Format%3d%22General%22+Width%3d%2224.75%22+Text%3d%22%22+Height%3d%2220.25%22+Align%3d%22Left%22+CellHasFormula%3d%22False%22+FontName%3d%22Calibri%22+WrapText%3d%22False%22+FontSize%3d%2211%22+X%3d%222%22+Y%3d%223%22+%2f%3e%0d%0a++++++%3cTD+Style%3d%22Class196%22+Merge%3d%22False%22+RowSpan%3d%22%22+ColSpan%3d%22%22+Format%3d%22General%22+Width%3d%22247.5%22+Text%3d%22%22+Height%3d%2220.25%22+Align%3d%22Left%22+CellHasFormula%3d%22True%22+FontName%3d%22Goudy+Old+Style%22+WrapText%3d%22False%22+FontSize%3d%2216%22+X%3d%223%22+Y%3d%223%22+%2f%3e%0d%0a++++++%3cTD+Style%3d%22Class188%22+Merge%3d%22False%22+RowSpan%3d%22%22+ColSpan%3d%22%22+Format%3d%22General%22+Width%3d%2275.75%22+Text%3d%22%22+Height%3d%2220.25%22+Align%3d%22Left%22+CellHasFormula%3d%22False%22+FontName%3d%22Calibri%22+WrapText%3d%22False%22+FontSize%3d%2211%22+X%3d%224%22+Y%3d%223%22+%2f%3e%0d%0a++++++%3cTD+Style%3d%22Class188%22+Merge%3d%22False%22+RowSpan%3d%22%22+ColSpan%3d%22%22+Format%3d%22General%22+Width%3d%2275.75%22+Text%3d%22%22+Height%3d%2220.25%22+Align%3d%22Left%22+CellHasFormula%3d%22False%22+FontName%3d%22Calibri%22+WrapText%3d%22False%22+FontSize%3d%2211%22+X%3d%225%22+Y%3d%223%22+%2f%3e%0d%0a++++++%3cTD+Style%3d%22Class188%22+Merge%3d%22False%22+RowSpan%3d%22%22+ColSpan%3d%22%22+Format%3d%22General%22+Width%3d%2275.75%22+Text%3d%22%22+Height%3d%2220.25%22+Align%3d%22Left%22+CellHasFormula%3d%22False%22+FontName%3d%22Calibri%22+WrapText%3d%22False%22+FontSize%3d%2211%22+X%3d%226%22+Y%3d%223%22+%2f%3e%0d%0a++++++%3cTD+Style%3d%22Class188%22+Merge%3d%22False%22+RowSpan%3d%22%22+ColSpan%3d%22%22+Format%3d%22General%22+Width%3d%2275.75%22+Text%3d%22%22+Height%3d%2220.25%22+Align%3d%22Left%22+CellHasFormula%3d%22False%22+FontName%3d%22Calibri%22+WrapText%3d%22False%22+FontSize%3d%2211%22+X%3d%227%22+Y%3d%223%22+%2f%3e%0d%0a++++++%3cTD+Style%3d%22Class188%22+Merge%3d%22False%22+RowSpan%3d%22%22+ColSpan%3d%22%22+Format%3d%22General%22+Width%3d%2275.75%22+Text%3d%22%22+Height%3d%2220.25%22+Align%3d%22Left%22+CellHasFormula%3d%22False%22+FontName%3d%22Calibri%22+WrapText%3d%22False%22+FontSize%3d%2211%22+X%3d%228%22+Y%3d%223%22+%2f%3e%0d%0a++++++%3cTD+Style%3d%22Class191%22+Merge%3d%22False%22+RowSpan%3d%22%22+ColSpan%3d%22%22+Format%3d%22General%22+Width%3d%2224.75%22+Text%3d%22%22+Height%3d%2220.25%22+Align%3d%22Left%22+CellHasFormula%3d%22False%22+FontName%3d%22Calibri%22+WrapText%3d%22False%22+FontSize%3d%2211%22+X%3d%229%22+Y%3d%223%22+%2f%3e%0d%0a++++++%3cTD+Style%3d%22Class195%22+Merge%3d%22False%22+RowSpan%3d%22%22+ColSpan%3d%22%22+Format%3d%22General%22+Width%3d%2224.75%22+Text%3d%22%22+Height%3d%2220.25%22+Align%3d%22Left%22+CellHasFormula%3d%22False%22+FontName%3d%22Calibri%22+WrapText%3d%22False%22+FontSize%3d%2211%22+X%3d%2210%22+Y%3d%223%22+%2f%3e%0d%0a++++%3c%2fTR%3e%0d%0a++++%3cTR%3e%0d%0a++++++%3cTD+Style%3d%22Class191%22+Merge%3d%22False%22+RowSpan%3d%22%22+ColSpan%3d%22%22+Format%3d%22General%22+Width%3d%2224.75%22+Text%3d%22%22+Height%3d%2215%22+Align%3d%22Left%22+CellHasFormula%3d%22False%22+FontName%3d%22Calibri%22+WrapText%3d%22False%22+FontSize%3d%2211%22+X%3d%221%22+Y%3d%224%22+%2f%3e%0d%0a++++++%3cTD+Style%3d%22Class195%22+Merge%3d%22False%22+RowSpan%3d%22%22+ColSpan%3d%22%22+Format%3d%22General%22+Width%3d%2224.75%22+Text%3d%22%22+Height%3d%2215%22+Align%3d%22Left%22+CellHasFormula%3d%22False%22+FontName%3d%22Calibri%22+WrapText%3d%22False%22+FontSize%3d%2211%22+X%3d%222%22+Y%3d%224%22+%2f%3e%0d%0a++++++%3cTD+Style%3d%22Class188%22+Merge%3d%22False%22+RowSpan%3d%22%22+ColSpan%3d%22%22+Format%3d%22General%22+Width%3d%22247.5%22+Text%3d%22%22+Height%3d%2215%22+Align%3d%22Left%22+CellHasFormula%3d%22False%22+FontName%3d%22Calibri%22+WrapText%3d%22False%22+FontSize%3d%2211%22+X%3d%223%22+Y%3d%224%22+%2f%3e%0d%0a++++++%3cTD+Style%3d%22Class188%22+Merge%3d%22False%22+RowSpan%3d%22%22+ColSpan%3d%22%22+Format%3d%22General%22+Width%3d%2275.75%22+Text%3d%22%22+Height%3d%2215%22+Align%3d%22Left%22+CellHasFormula%3d%22False%22+FontName%3d%22Calibri%22+WrapText%3d%22False%22+FontSize%3d%2211%22+X%3d%224%22+Y%3d%224%22+%2f%3e%0d%0a++++++%3cTD+Style%3d%22Class188%22+Merge%3d%22False%22+RowSpan%3d%22%22+ColSpan%3d%22%22+Format%3d%22General%22+Width%3d%2275.75%22+Text%3d%22%22+Height%3d%2215%22+Align%3d%22Left%22+CellHasFormula%3d%22False%22+FontName%3d%22Calibri%22+WrapText%3d%22False%22+FontSize%3d%2211%22+X%3d%225%22+Y%3d%224%22+%2f%3e%0d%0a++++++%3cTD+Style%3d%22Class188%22+Merge%3d%22False%22+RowSpan%3d%22%22+ColSpan%3d%22%22+Format%3d%22General%22+Width%3d%2275.75%22+Text%3d%22%22+Height%3d%2215%22+Align%3d%22Left%22+CellHasFormula%3d%22False%22+FontName%3d%22Calibri%22+WrapText%3d%22False%22+FontSize%3d%2211%22+X%3d%226%22+Y%3d%224%22+%2f%3e%0d%0a++++++%3cTD+Style%3d%22Class188%22+Merge%3d%22False%22+RowSpan%3d%22%22+ColSpan%3d%22%22+Format%3d%22General%22+Width%3d%2275.75%22+Text%3d%22%22+Height%3d%2215%22+Align%3d%22Left%22+CellHasFormula%3d%22False%22+FontName%3d%22Calibri%22+WrapText%3d%22False%22+FontSize%3d%2211%22+X%3d%227%22+Y%3d%224%22+%2f%3e%0d%0a++++++%3cTD+Style%3d%22Class188%22+Merge%3d%22False%22+RowSpan%3d%22%22+ColSpan%3d%22%22+Format%3d%22General%22+Width%3d%2275.75%22+Text%3d%22%22+Height%3d%2215%22+Align%3d%22Left%22+CellHasFormula%3d%22False%22+FontName%3d%22Calibri%22+WrapText%3d%22False%22+FontSize%3d%2211%22+X%3d%228%22+Y%3d%224%22+%2f%3e%0d%0a++++++%3cTD+Style%3d%22Class191%22+Merge%3d%22False%22+RowSpan%3d%22%22+ColSpan%3d%22%22+Format%3d%22General%22+Width%3d%2224.75%22+Text%3d%22%22+Height%3d%2215%22+Align%3d%22Left%22+CellHasFormula%3d%22False%22+FontName%3d%22Calibri%22+WrapText%3d%22False%22+FontSize%3d%2211%22+X%3d%229%22+Y%3d%224%22+%2f%3e%0d%0a++++++%3cTD+Style%3d%22Class195%22+Merge%3d%22False%22+RowSpan%3d%22%22+ColSpan%3d%22%22+Format%3d%22General%22+Width%3d%2224.75%22+Text%3d%22%22+Height%3d%2215%22+Align%3d%22Left%22+CellHasFormula%3d%22False%22+FontName%3d%22Calibri%22+WrapText%3d%22False%22+FontSize%3d%2211%22+X%3d%2210%22+Y%3d%224%22+%2f%3e%0d%0a++++%3c%2fTR%3e%0d%0a++++%3cTR%3e%0d%0a++++++%3cTD+Style%3d%22Class191%22+Merge%3d%22False%22+RowSpan%3d%22%22+ColSpan%3d%22%22+Format%3d%22General%22+Width%3d%2224.75%22+Text%3d%22%22+Height%3d%2215%22+Align%3d%22Left%22+CellHasFormula%3d%22False%22+FontName%3d%22Calibri%22+WrapText%3d%22False%22+FontSize%3d%2211%22+X%3d%221%22+Y%3d%225%22+%2f%3e%0d%0a++++++%3cTD+Style%3d%22Class197%22+Merge%3d%22False%22+RowSpan%3d%22%22+ColSpan%3d%22%22+Format%3d%22General%22+Width%3d%2224.75%22+Text%3d%22%22+Height%3d%2215%22+Align%3d%22Left%22+CellHasFormula%3d%22False%22+FontName%3d%22Calibri%22+WrapText%3d%22False%22+FontSize%3d%2211%22+X%3d%222%22+Y%3d%225%22%3e%0d%0a++++++++%3cFormControl%3e%0d%0a++++++++++%3cWidth%3e48.75%3c%2fWidth%3e%0d%0a++++++++++%3cHeight%3e17.25%3c%2fHeight%3e%0d%0a++++++++++%3cLeft%3e72.75%3c%2fLeft%3e%0d%0a++++++++++%3cTop%3e66.75%3c%2fTop%3e%0d%0a++++++++++%3cNameIndex%3e0%3c%2fNameIndex%3e%0d%0a++++++++++%3cChecked%3etrue%3c%2fChecked%3e%0d%0a++++++++++%3cLabel%3eAnnual%3c%2fLabel%3e%0d%0a++++++++++%3cValue%3e1%3c%2fValue%3e%0d%0a++++++++++%3cType%3eOptionButton%3c%2fType%3e%0d%0a++++++++%3c%2fFormControl%3e%0d%0a++++++%3c%2fTD%3e%0d%0a++++++%3cTD+Style%3d%22Class188%22+Merge%3d%22False%22+RowSpan%3d%22%22+ColSpan%3d%22%22+Format%3d%22General%22+Width%3d%22247.5%22+Text%3d%22%22+Height%3d%2215%22+Align%3d%22Left%22+CellHasFormula%3d%22False%22+FontName%3d%22Calibri%22+WrapText%3d%22False%22+FontSize%3d%2211%22+X%3d%223%22+Y%3d%225%22%3e%0d%0a++++++++%3cFormControl%3e%0d%0a++++++++++%3cWidth%3e46.5%3c%2fWidth%3e%0d%0a++++++++++%3cHeight%3e17.25%3c%2fHeight%3e%0d%0a++++++++++%3cLeft%3e141%3c%2fLeft%3e%0d%0a++++++++++%3cTop%3e66.75%3c%2fTop%3e%0d%0a++++++++++%3cNameIndex%3e0%3c%2fNameIndex%3e%0d%0a++++++++++%3cChecked%3efalse%3c%2fChecked%3e%0d%0a++++++++++%3cLabel%3eInterim%3c%2fLabel%3e%0d%0a++++++++++%3cValue%3e2%3c%2fValue%3e%0d%0a++++++++++%3cType%3eOptionButton%3c%2fType%3e%0d%0a++++++++%3c%2fFormControl%3e%0d%0a++++++%3c%2fTD%3e%0d%0a++++++%3cTD+Style%3d%22Class188%22+Merge%3d%22False%22+RowSpan%3d%22%22+ColSpan%3d%22%22+Format%3d%22General%22+Width%3d%2275.75%22+Text%3d%22%22+Height%3d%2215%22+Align%3d%22Left%22+CellHasFormula%3d%22False%22+FontName%3d%22Calibri%22+WrapText%3d%22False%22+FontSize%3d%2211%22+X%3d%224%22+Y%3d%225%22+%2f%3e%0d%0a++++++%3cTD+Style%3d%22Class188%22+Merge%3d%22False%22+RowSpan%3d%22%22+ColSpan%3d%22%22+Format%3d%22General%22+Width%3d%2275.75%22+Text%3d%22%22+Height%3d%2215%22+Align%3d%22Left%22+CellHasFormula%3d%22False%22+FontName%3d%22Calibri%22+WrapText%3d%22False%22+FontSize%3d%2211%22+X%3d%225%22+Y%3d%225%22+%2f%3e%0d%0a++++++%3cTD+Style%3d%22Class188%22+Merge%3d%22False%22+RowSpan%3d%22%22+ColSpan%3d%22%22+Format%3d%22General%22+Width%3d%2275.75%22+Text%3d%22%22+Height%3d%2215%22+Align%3d%22Left%22+CellHasFormula%3d%22False%22+FontName%3d%22Calibri%22+WrapText%3d%22False%22+FontSize%3d%2211%22+X%3d%226%22+Y%3d%225%22+%2f%3e%0d%0a++++++%3cTD+Style%3d%22Class188%22+Merge%3d%22False%22+RowSpan%3d%22%22+ColSpan%3d%22%22+Format%3d%22General%22+Width%3d%2275.75%22+Text%3d%22%22+Height%3d%2215%22+Align%3d%22Left%22+CellHasFormula%3d%22False%22+FontName%3d%22Calibri%22+WrapText%3d%22False%22+FontSize%3d%2211%22+X%3d%227%22+Y%3d%225%22+%2f%3e%0d%0a++++++%3cTD+Style%3d%22Class188%22+Merge%3d%22False%22+RowSpan%3d%22%22+ColSpan%3d%22%22+Format%3d%22General%22+Width%3d%2275.75%22+Text%3d%22Pagos.SpreadsheetWEB.Button.CALCULATE_Refresh%22+Height%3d%2215%22+Align%3d%22Left%22+CellHasFormula%3d%22False%22+FontName%3d%22Calibri%22+WrapText%3d%22False%22+FontSize%3d%2211%22+X%3d%228%22+Y%3d%225%22+%2f%3e%0d%0a++++++%3cTD+Style%3d%22Class191%22+Merge%3d%22False%22+RowSpan%3d%22%22+ColSpan%3d%22%22+Format%3d%22General%22+Width%3d%2224.75%22+Text%3d%22%22+Height%3d%2215%22+Align%3d%22Left%22+CellHasFormula%3d%22False%22+FontName%3d%22Calibri%22+WrapText%3d%22False%22+FontSize%3d%2211%22+X%3d%229%22+Y%3d%225%22+%2f%3e%0d%0a++++++%3cTD+Style%3d%22Class195%22+Merge%3d%22False%22+RowSpan%3d%22%22+ColSpan%3d%22%22+Format%3d%22General%22+Width%3d%2224.75%22+Text%3d%22%22+Height%3d%2215%22+Align%3d%22Left%22+CellHasFormula%3d%22False%22+FontName%3d%22Calibri%22+WrapText%3d%22False%22+FontSize%3d%2211%22+X%3d%2210%22+Y%3d%225%22+%2f%3e%0d%0a++++%3c%2fTR%3e%0d%0a++++%3cTR%3e%0d%0a++++++%3cTD+Style%3d%22Class191%22+Merge%3d%22False%22+RowSpan%3d%22%22+ColSpan%3d%22%22+Format%3d%22General%22+Width%3d%2224.75%22+Text%3d%22%22+Height%3d%2215%22+Align%3d%22Left%22+CellHasFormula%3d%22False%22+FontName%3d%22Calibri%22+WrapText%3d%22False%22+FontSize%3d%2211%22+X%3d%221%22+Y%3d%226%22+%2f%3e%0d%0a++++++%3cTD+Style%3d%22Class195%22+Merge%3d%22False%22+RowSpan%3d%22%22+ColSpan%3d%22%22+Format%3d%22General%22+Width%3d%2224.75%22+Text%3d%22%22+Height%3d%2215%22+Align%3d%22Left%22+CellHasFormula%3d%22False%22+FontName%3d%22Calibri%22+WrapText%3d%22False%22+FontSize%3d%2211%22+X%3d%222%22+Y%3d%226%22+%2f%3e%0d%0a++++++%3cTD+Style%3d%22Class188%22+Merge%3d%22False%22+RowSpan%3d%22%22+ColSpan%3d%22%22+Format%3d%22General%22+Width%3d%22247.5%22+Text%3d%22%22+Height%3d%2215%22+Align%3d%22Left%22+CellHasFormula%3d%22False%22+FontName%3d%22Calibri%22+WrapText%3d%22False%22+FontSize%3d%2211%22+X%3d%223%22+Y%3d%226%22+%2f%3e%0d%0a++++++%3cTD+Style%3d%22Class188%22+Merge%3d%22False%22+RowSpan%3d%22%22+ColSpan%3d%22%22+Format%3d%22General%22+Width%3d%2275.75%22+Text%3d%22%22+Height%3d%2215%22+Align%3d%22Left%22+CellHasFormula%3d%22False%22+FontName%3d%22Calibri%22+WrapText%3d%22False%22+FontSize%3d%2211%22+X%3d%224%22+Y%3d%226%22+%2f%3e%0d%0a++++++%3cTD+Style%3d%22Class188%22+Merge%3d%22False%22+RowSpan%3d%22%22+ColSpan%3d%22%22+Format%3d%22General%22+Width%3d%2275.75%22+Text%3d%22%22+Height%3d%2215%22+Align%3d%22Left%22+CellHasFormula%3d%22False%22+FontName%3d%22Calibri%22+WrapText%3d%22False%22+FontSize%3d%2211%22+X%3d%225%22+Y%3d%226%22+%2f%3e%0d%0a++++++%3cTD+Style%3d%22Class188%22+Merge%3d%22False%22+RowSpan%3d%22%22+ColSpan%3d%22%22+Format%3d%22General%22+Width%3d%2275.75%22+Text%3d%22%22+Height%3d%2215%22+Align%3d%22Left%22+CellHasFormula%3d%22False%22+FontName%3d%22Calibri%22+WrapText%3d%22False%22+FontSize%3d%2211%22+X%3d%226%22+Y%3d%226%22+%2f%3e%0d%0a++++++%3cTD+Style%3d%22Class188%22+Merge%3d%22False%22+RowSpan%3d%22%22+ColSpan%3d%22%22+Format%3d%22General%22+Width%3d%2275.75%22+Text%3d%22%22+Height%3d%2215%22+Align%3d%22Left%22+CellHasFormula%3d%22False%22+FontName%3d%22Calibri%22+WrapText%3d%22False%22+FontSize%3d%2211%22+X%3d%227%22+Y%3d%226%22+%2f%3e%0d%0a++++++%3cTD+Style%3d%22Class188%22+Merge%3d%22False%22+RowSpan%3d%22%22+ColSpan%3d%22%22+Format%3d%22General%22+Width%3d%2275.75%22+Text%3d%22%22+Height%3d%2215%22+Align%3d%22Left%22+CellHasFormula%3d%22False%22+FontName%3d%22Calibri%22+WrapText%3d%22False%22+FontSize%3d%2211%22+X%3d%228%22+Y%3d%226%22+%2f%3e%0d%0a++++++%3cTD+Style%3d%22Class191%22+Merge%3d%22False%22+RowSpan%3d%22%22+ColSpan%3d%22%22+Format%3d%22General%22+Width%3d%2224.75%22+Text%3d%22%22+Height%3d%2215%22+Align%3d%22Left%22+CellHasFormula%3d%22False%22+FontName%3d%22Calibri%22+WrapText%3d%22False%22+FontSize%3d%2211%22+X%3d%229%22+Y%3d%226%22+%2f%3e%0d%0a++++++%3cTD+Style%3d%22Class195%22+Merge%3d%22False%22+RowSpan%3d%22%22+ColSpan%3d%22%22+Format%3d%22General%22+Width%3d%2224.75%22+Text%3d%22%22+Height%3d%2215%22+Align%3d%22Left%22+CellHasFormula%3d%22False%22+FontName%3d%22Calibri%22+WrapText%3d%22False%22+FontSize%3d%2211%22+X%3d%2210%22+Y%3d%226%22+%2f%3e%0d%0a++++%3c%2fTR%3e%0d%0a++++%3cTR%3e%0d%0a++++++%3cTD+Style%3d%22Class191%22+Merge%3d%22False%22+RowSpan%3d%22%22+ColSpan%3d%22%22+Format%3d%22General%22+Width%3d%2224.75%22+Text%3d%22%22+Height%3d%2215%22+Align%3d%22Left%22+CellHasFormula%3d%22False%22+FontName%3d%22Calibri%22+WrapText%3d%22False%22+FontSize%3d%2211%22+X%3d%221%22+Y%3d%227%22+%2f%3e%0d%0a++++++%3cTD+Style%3d%22Class195%22+Merge%3d%22False%22+RowSpan%3d%22%22+ColSpan%3d%22%22+Format%3d%22General%22+Width%3d%2224.75%22+Text%3d%22%22+Height%3d%2215%22+Align%3d%22Left%22+CellHasFormula%3d%22False%22+FontName%3d%22Calibri%22+WrapText%3d%22False%22+FontSize%3d%2211%22+X%3d%222%22+Y%3d%227%22+%2f%3e%0d%0a++++++%3cTD+Style%3d%22Class198%22+Merge%3d%22False%22+RowSpan%3d%22%22+ColSpan%3d%22%22+Format%3d%22General%22+Width%3d%22247.5%22+Text%3d%22%22+Height%3d%2215%22+Align%3d%22Left%22+CellHasFormula%3d%22False%22+FontName%3d%22Calibri%22+WrapText%3d%22False%22+FontSize%3d%2211%22+X%3d%223%22+Y%3d%227%22+%2f%3e%0d%0a++++++%3cTD+Style%3d%22Class199%22+Merge%3d%22False%22+RowSpan%3d%22%22+ColSpan%3d%22%22+Format%3d%22General%22+Width%3d%2275.75%22+Text%3d%22%22+Height%3d%2215%22+Align%3d%22Right%22+CellHasFormula%3d%22True%22+FontName%3d%22Calibri%22+WrapText%3d%22False%22+FontSize%3d%2211%22+X%3d%224%22+Y%3d%227%22+%2f%3e%0d%0a++++++%3cTD+Style%3d%22Class199%22+Merge%3d%22False%22+RowSpan%3d%22%22+ColSpan%3d%22%22+Format%3d%22General%22+Width%3d%2275.75%22+Text%3d%22%22+Height%3d%2215%22+Align%3d%22Right%22+CellHasFormula%3d%22True%22+FontName%3d%22Calibri%22+WrapText%3d%22False%22+FontSize%3d%2211%22+X%3d%225%22+Y%3d%227%22+%2f%3e%0d%0a++++++%3cTD+Style%3d%22Class199%22+Merge%3d%22False%22+RowSpan%3d%22%22+ColSpan%3d%22%22+Format%3d%22General%22+Width%3d%2275.75%22+Text%3d%22%22+Height%3d%2215%22+Align%3d%22Right%22+CellHasFormula%3d%22True%22+FontName%3d%22Calibri%22+WrapText%3d%22False%22+FontSize%3d%2211%22+X%3d%226%22+Y%3d%227%22+%2f%3e%0d%0a++++++%3cTD+Style%3d%22Class199%22+Merge%3d%22False%22+RowSpan%3d%22%22+ColSpan%3d%22%22+Format%3d%22General%22+Width%3d%2275.75%22+Text%3d%22%22+Height%3d%2215%22+Align%3d%22Right%22+CellHasFormula%3d%22True%22+FontName%3d%22Calibri%22+WrapText%3d%22False%22+FontSize%3d%2211%22+X%3d%227%22+Y%3d%227%22+%2f%3e%0d%0a++++++%3cTD+Style%3d%22Class199%22+Merge%3d%22False%22+RowSpan%3d%22%22+ColSpan%3d%22%22+Format%3d%22General%22+Width%3d%2275.75%22+Text%3d%22%22+Height%3d%2215%22+Align%3d%22Right%22+CellHasFormula%3d%22True%22+FontName%3d%22Calibri%22+WrapText%3d%22False%22+FontSize%3d%2211%22+X%3d%228%22+Y%3d%227%22+%2f%3e%0d%0a++++++%3cTD+Style%3d%22Class191%22+Merge%3d%22False%22+RowSpan%3d%22%22+ColSpan%3d%22%22+Format%3d%22General%22+Width%3d%2224.75%22+Text%3d%22%22+Height%3d%2215%22+Align%3d%22Left%22+CellHasFormula%3d%22False%22+FontName%3d%22Calibri%22+WrapText%3d%22False%22+FontSize%3d%2211%22+X%3d%229%22+Y%3d%227%22+%2f%3e%0d%0a++++++%3cTD+Style%3d%22Class195%22+Merge%3d%22False%22+RowSpan%3d%22%22+ColSpan%3d%22%22+Format%3d%22General%22+Width%3d%2224.75%22+Text%3d%22%22+Height%3d%2215%22+Align%3d%22Left%22+CellHasFormula%3d%22False%22+FontName%3d%22Calibri%22+WrapText%3d%22False%22+FontSize%3d%2211%22+X%3d%2210%22+Y%3d%227%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228%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228%22+%2f%3e%0d%0a++++++%3cTD+Style%3d%22Class200%22+Merge%3d%22False%22+RowSpan%3d%22%22+ColSpan%3d%22%22+Format%3d%22General%22+Width%3d%22247.5%22+Text%3d%22Period+End+Date%22+Height%3d%2215.75%22+Align%3d%22Left%22+CellHasFormula%3d%22False%22+FontName%3d%22Goudy+Old+Style%22+WrapText%3d%22False%22+FontSize%3d%2211%22+X%3d%223%22+Y%3d%228%22+%2f%3e%0d%0a++++++%3cTD+Style%3d%22Class201%22+Merge%3d%22False%22+RowSpan%3d%22%22+ColSpan%3d%22%22+Format%3d%22m%2fd%2fyyyy%22+Width%3d%2275.75%22+Text%3d%22%22+Height%3d%2215.75%22+Align%3d%22Right%22+CellHasFormula%3d%22True%22+FontName%3d%22Calibri%22+WrapText%3d%22False%22+FontSize%3d%2211%22+X%3d%224%22+Y%3d%228%22+%2f%3e%0d%0a++++++%3cTD+Style%3d%22Class201%22+Merge%3d%22False%22+RowSpan%3d%22%22+ColSpan%3d%22%22+Format%3d%22m%2fd%2fyyyy%22+Width%3d%2275.75%22+Text%3d%22%22+Height%3d%2215.75%22+Align%3d%22Right%22+CellHasFormula%3d%22True%22+FontName%3d%22Calibri%22+WrapText%3d%22False%22+FontSize%3d%2211%22+X%3d%225%22+Y%3d%228%22+%2f%3e%0d%0a++++++%3cTD+Style%3d%22Class201%22+Merge%3d%22False%22+RowSpan%3d%22%22+ColSpan%3d%22%22+Format%3d%22m%2fd%2fyyyy%22+Width%3d%2275.75%22+Text%3d%22%22+Height%3d%2215.75%22+Align%3d%22Right%22+CellHasFormula%3d%22True%22+FontName%3d%22Calibri%22+WrapText%3d%22False%22+FontSize%3d%2211%22+X%3d%226%22+Y%3d%228%22+%2f%3e%0d%0a++++++%3cTD+Style%3d%22Class201%22+Merge%3d%22False%22+RowSpan%3d%22%22+ColSpan%3d%22%22+Format%3d%22m%2fd%2fyyyy%22+Width%3d%2275.75%22+Text%3d%22%22+Height%3d%2215.75%22+Align%3d%22Right%22+CellHasFormula%3d%22True%22+FontName%3d%22Calibri%22+WrapText%3d%22False%22+FontSize%3d%2211%22+X%3d%227%22+Y%3d%228%22+%2f%3e%0d%0a++++++%3cTD+Style%3d%22Class201%22+Merge%3d%22False%22+RowSpan%3d%22%22+ColSpan%3d%22%22+Format%3d%22m%2fd%2fyyyy%22+Width%3d%2275.75%22+Text%3d%22%22+Height%3d%2215.75%22+Align%3d%22Right%22+CellHasFormula%3d%22True%22+FontName%3d%22Calibri%22+WrapText%3d%22False%22+FontSize%3d%2211%22+X%3d%228%22+Y%3d%228%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228%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228%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229%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229%22+%2f%3e%0d%0a++++++%3cTD+Style%3d%22Class200%22+Merge%3d%22False%22+RowSpan%3d%22%22+ColSpan%3d%22%22+Format%3d%22General%22+Width%3d%22247.5%22+Text%3d%22Period+Length%22+Height%3d%2215.75%22+Align%3d%22Left%22+CellHasFormula%3d%22False%22+FontName%3d%22Goudy+Old+Style%22+WrapText%3d%22False%22+FontSize%3d%2211%22+X%3d%223%22+Y%3d%229%22+%2f%3e%0d%0a++++++%3cTD+Style%3d%22Class201%22+Merge%3d%22False%22+RowSpan%3d%22%22+ColSpan%3d%22%22+Format%3d%22General%22+Width%3d%2275.75%22+Text%3d%22%22+Height%3d%2215.75%22+Align%3d%22Right%22+CellHasFormula%3d%22True%22+FontName%3d%22Calibri%22+WrapText%3d%22False%22+FontSize%3d%2211%22+X%3d%224%22+Y%3d%229%22+%2f%3e%0d%0a++++++%3cTD+Style%3d%22Class201%22+Merge%3d%22False%22+RowSpan%3d%22%22+ColSpan%3d%22%22+Format%3d%22General%22+Width%3d%2275.75%22+Text%3d%22%22+Height%3d%2215.75%22+Align%3d%22Right%22+CellHasFormula%3d%22True%22+FontName%3d%22Calibri%22+WrapText%3d%22False%22+FontSize%3d%2211%22+X%3d%225%22+Y%3d%229%22+%2f%3e%0d%0a++++++%3cTD+Style%3d%22Class201%22+Merge%3d%22False%22+RowSpan%3d%22%22+ColSpan%3d%22%22+Format%3d%22General%22+Width%3d%2275.75%22+Text%3d%22%22+Height%3d%2215.75%22+Align%3d%22Right%22+CellHasFormula%3d%22True%22+FontName%3d%22Calibri%22+WrapText%3d%22False%22+FontSize%3d%2211%22+X%3d%226%22+Y%3d%229%22+%2f%3e%0d%0a++++++%3cTD+Style%3d%22Class201%22+Merge%3d%22False%22+RowSpan%3d%22%22+ColSpan%3d%22%22+Format%3d%22General%22+Width%3d%2275.75%22+Text%3d%22%22+Height%3d%2215.75%22+Align%3d%22Right%22+CellHasFormula%3d%22True%22+FontName%3d%22Calibri%22+WrapText%3d%22False%22+FontSize%3d%2211%22+X%3d%227%22+Y%3d%229%22+%2f%3e%0d%0a++++++%3cTD+Style%3d%22Class201%22+Merge%3d%22False%22+RowSpan%3d%22%22+ColSpan%3d%22%22+Format%3d%22General%22+Width%3d%2275.75%22+Text%3d%22%22+Height%3d%2215.75%22+Align%3d%22Right%22+CellHasFormula%3d%22True%22+FontName%3d%22Calibri%22+WrapText%3d%22False%22+FontSize%3d%2211%22+X%3d%228%22+Y%3d%229%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229%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229%22+%2f%3e%0d%0a++++%3c%2fTR%3e%0d%0a++++%3cTR%3e%0d%0a++++++%3cTD+Style%3d%22Class202%22+Merge%3d%22False%22+RowSpan%3d%22%22+ColSpan%3d%22%22+Format%3d%22General%22+Width%3d%2224.75%22+Text%3d%22%22+Height%3d%2215.75%22+Align%3d%22Left%22+CellHasFormula%3d%22False%22+FontName%3d%22Calibri%22+WrapText%3d%22False%22+FontSize%3d%2211%22+X%3d%221%22+Y%3d%2210%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2210%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2210%22+%2f%3e%0d%0a++++++%3cTD+Style%3d%22Class201%22+Merge%3d%22False%22+RowSpan%3d%22%22+ColSpan%3d%22%22+Format%3d%22General%22+Width%3d%2275.75%22+Text%3d%22%22+Height%3d%2215.75%22+Align%3d%22Right%22+CellHasFormula%3d%22True%22+FontName%3d%22Calibri%22+WrapText%3d%22False%22+FontSize%3d%2211%22+X%3d%224%22+Y%3d%2210%22+%2f%3e%0d%0a++++++%3cTD+Style%3d%22Class201%22+Merge%3d%22False%22+RowSpan%3d%22%22+ColSpan%3d%22%22+Format%3d%22General%22+Width%3d%2275.75%22+Text%3d%22%22+Height%3d%2215.75%22+Align%3d%22Right%22+CellHasFormula%3d%22True%22+FontName%3d%22Calibri%22+WrapText%3d%22False%22+FontSize%3d%2211%22+X%3d%225%22+Y%3d%2210%22+%2f%3e%0d%0a++++++%3cTD+Style%3d%22Class201%22+Merge%3d%22False%22+RowSpan%3d%22%22+ColSpan%3d%22%22+Format%3d%22General%22+Width%3d%2275.75%22+Text%3d%22%22+Height%3d%2215.75%22+Align%3d%22Right%22+CellHasFormula%3d%22True%22+FontName%3d%22Calibri%22+WrapText%3d%22False%22+FontSize%3d%2211%22+X%3d%226%22+Y%3d%2210%22+%2f%3e%0d%0a++++++%3cTD+Style%3d%22Class201%22+Merge%3d%22False%22+RowSpan%3d%22%22+ColSpan%3d%22%22+Format%3d%22General%22+Width%3d%2275.75%22+Text%3d%22%22+Height%3d%2215.75%22+Align%3d%22Right%22+CellHasFormula%3d%22True%22+FontName%3d%22Calibri%22+WrapText%3d%22False%22+FontSize%3d%2211%22+X%3d%22</t>
  </si>
  <si>
    <t xml:space="preserve"> 7%22+Y%3d%2210%22+%2f%3e%0d%0a++++++%3cTD+Style%3d%22Class201%22+Merge%3d%22False%22+RowSpan%3d%22%22+ColSpan%3d%22%22+Format%3d%22General%22+Width%3d%2275.75%22+Text%3d%22%22+Height%3d%2215.75%22+Align%3d%22Right%22+CellHasFormula%3d%22True%22+FontName%3d%22Calibri%22+WrapText%3d%22False%22+FontSize%3d%2211%22+X%3d%228%22+Y%3d%2210%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2210%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2210%22+%2f%3e%0d%0a++++%3c%2fTR%3e%0d%0a++++%3cTR%3e%0d%0a++++++%3cTD+Style%3d%22Class202%22+Merge%3d%22False%22+RowSpan%3d%22%22+ColSpan%3d%22%22+Format%3d%22General%22+Width%3d%2224.75%22+Text%3d%22%22+Height%3d%2215.75%22+Align%3d%22Left%22+CellHasFormula%3d%22False%22+FontName%3d%22Calibri%22+WrapText%3d%22False%22+FontSize%3d%2211%22+X%3d%221%22+Y%3d%2211%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2211%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2211%22+%2f%3e%0d%0a++++++%3cTD+Style%3d%22Class201%22+Merge%3d%22False%22+RowSpan%3d%22%22+ColSpan%3d%22%22+Format%3d%22m%2fd%2fyyyy%22+Width%3d%2275.75%22+Text%3d%22%22+Height%3d%2215.75%22+Align%3d%22Right%22+CellHasFormula%3d%22True%22+FontName%3d%22Calibri%22+WrapText%3d%22False%22+FontSize%3d%2211%22+X%3d%224%22+Y%3d%2211%22+%2f%3e%0d%0a++++++%3cTD+Style%3d%22Class201%22+Merge%3d%22False%22+RowSpan%3d%22%22+ColSpan%3d%22%22+Format%3d%22m%2fd%2fyyyy%22+Width%3d%2275.75%22+Text%3d%22%22+Height%3d%2215.75%22+Align%3d%22Right%22+CellHasFormula%3d%22True%22+FontName%3d%22Calibri%22+WrapText%3d%22False%22+FontSize%3d%2211%22+X%3d%225%22+Y%3d%2211%22+%2f%3e%0d%0a++++++%3cTD+Style%3d%22Class201%22+Merge%3d%22False%22+RowSpan%3d%22%22+ColSpan%3d%22%22+Format%3d%22m%2fd%2fyyyy%22+Width%3d%2275.75%22+Text%3d%22%22+Height%3d%2215.75%22+Align%3d%22Right%22+CellHasFormula%3d%22True%22+FontName%3d%22Calibri%22+WrapText%3d%22False%22+FontSize%3d%2211%22+X%3d%226%22+Y%3d%2211%22+%2f%3e%0d%0a++++++%3cTD+Style%3d%22Class201%22+Merge%3d%22False%22+RowSpan%3d%22%22+ColSpan%3d%22%22+Format%3d%22m%2fd%2fyyyy%22+Width%3d%2275.75%22+Text%3d%22%22+Height%3d%2215.75%22+Align%3d%22Right%22+CellHasFormula%3d%22True%22+FontName%3d%22Calibri%22+WrapText%3d%22False%22+FontSize%3d%2211%22+X%3d%227%22+Y%3d%2211%22+%2f%3e%0d%0a++++++%3cTD+Style%3d%22Class201%22+Merge%3d%22False%22+RowSpan%3d%22%22+ColSpan%3d%22%22+Format%3d%22m%2fd%2fyyyy%22+Width%3d%2275.75%22+Text%3d%22%22+Height%3d%2215.75%22+Align%3d%22Right%22+CellHasFormula%3d%22True%22+FontName%3d%22Calibri%22+WrapText%3d%22False%22+FontSize%3d%2211%22+X%3d%228%22+Y%3d%2211%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2211%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2211%22+%2f%3e%0d%0a++++%3c%2fTR%3e%0d%0a++++%3cTR%3e%0d%0a++++++%3cTD+Style%3d%22Class202%22+Merge%3d%22False%22+RowSpan%3d%22%22+ColSpan%3d%22%22+Format%3d%22General%22+Width%3d%2224.75%22+Text%3d%22%22+Height%3d%2215.75%22+Align%3d%22Left%22+CellHasFormula%3d%22False%22+FontName%3d%22Calibri%22+WrapText%3d%22False%22+FontSize%3d%2211%22+X%3d%221%22+Y%3d%2212%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2212%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2212%22+%2f%3e%0d%0a++++++%3cTD+Style%3d%22Class201%22+Merge%3d%22False%22+RowSpan%3d%22%22+ColSpan%3d%22%22+Format%3d%22General%22+Width%3d%2275.75%22+Text%3d%22%22+Height%3d%2215.75%22+Align%3d%22Right%22+CellHasFormula%3d%22True%22+FontName%3d%22Calibri%22+WrapText%3d%22False%22+FontSize%3d%2211%22+X%3d%224%22+Y%3d%2212%22+%2f%3e%0d%0a++++++%3cTD+Style%3d%22Class201%22+Merge%3d%22False%22+RowSpan%3d%22%22+ColSpan%3d%22%22+Format%3d%22General%22+Width%3d%2275.75%22+Text%3d%22%22+Height%3d%2215.75%22+Align%3d%22Right%22+CellHasFormula%3d%22True%22+FontName%3d%22Calibri%22+WrapText%3d%22False%22+FontSize%3d%2211%22+X%3d%225%22+Y%3d%2212%22+%2f%3e%0d%0a++++++%3cTD+Style%3d%22Class201%22+Merge%3d%22False%22+RowSpan%3d%22%22+ColSpan%3d%22%22+Format%3d%22General%22+Width%3d%2275.75%22+Text%3d%22%22+Height%3d%2215.75%22+Align%3d%22Right%22+CellHasFormula%3d%22True%22+FontName%3d%22Calibri%22+WrapText%3d%22False%22+FontSize%3d%2211%22+X%3d%226%22+Y%3d%2212%22+%2f%3e%0d%0a++++++%3cTD+Style%3d%22Class201%22+Merge%3d%22False%22+RowSpan%3d%22%22+ColSpan%3d%22%22+Format%3d%22General%22+Width%3d%2275.75%22+Text%3d%22%22+Height%3d%2215.75%22+Align%3d%22Right%22+CellHasFormula%3d%22True%22+FontName%3d%22Calibri%22+WrapText%3d%22False%22+FontSize%3d%2211%22+X%3d%227%22+Y%3d%2212%22+%2f%3e%0d%0a++++++%3cTD+Style%3d%22Class201%22+Merge%3d%22False%22+RowSpan%3d%22%22+ColSpan%3d%22%22+Format%3d%22General%22+Width%3d%2275.75%22+Text%3d%22%22+Height%3d%2215.75%22+Align%3d%22Right%22+CellHasFormula%3d%22True%22+FontName%3d%22Calibri%22+WrapText%3d%22False%22+FontSize%3d%2211%22+X%3d%228%22+Y%3d%2212%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2212%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2212%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2213%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2213%22+%2f%3e%0d%0a++++++%3cTD+Style%3d%22Class203%22+Merge%3d%22False%22+RowSpan%3d%22%22+ColSpan%3d%22%22+Format%3d%22General%22+Width%3d%22247.5%22+Text%3d%22%22+Height%3d%2215.75%22+Align%3d%22Left%22+CellHasFormula%3d%22False%22+FontName%3d%22Goudy+Old+Style%22+WrapText%3d%22False%22+FontSize%3d%2211%22+X%3d%223%22+Y%3d%2213%22+%2f%3e%0d%0a++++++%3cTD+Style%3d%22Class204%22+Merge%3d%22False%22+RowSpan%3d%22%22+ColSpan%3d%22%22+Format%3d%22General%22+Width%3d%2275.75%22+Text%3d%22%22+Height%3d%2215.75%22+Align%3d%22Right%22+CellHasFormula%3d%22False%22+FontName%3d%22Calibri%22+WrapText%3d%22False%22+FontSize%3d%2211%22+X%3d%224%22+Y%3d%2213%22+%2f%3e%0d%0a++++++%3cTD+Style%3d%22Class204%22+Merge%3d%22False%22+RowSpan%3d%22%22+ColSpan%3d%22%22+Format%3d%22General%22+Width%3d%2275.75%22+Text%3d%22%22+Height%3d%2215.75%22+Align%3d%22Right%22+CellHasFormula%3d%22False%22+FontName%3d%22Calibri%22+WrapText%3d%22False%22+FontSize%3d%2211%22+X%3d%225%22+Y%3d%2213%22+%2f%3e%0d%0a++++++%3cTD+Style%3d%22Class204%22+Merge%3d%22False%22+RowSpan%3d%22%22+ColSpan%3d%22%22+Format%3d%22General%22+Width%3d%2275.75%22+Text%3d%22%22+Height%3d%2215.75%22+Align%3d%22Right%22+CellHasFormula%3d%22False%22+FontName%3d%22Calibri%22+WrapText%3d%22False%22+FontSize%3d%2211%22+X%3d%226%22+Y%3d%2213%22+%2f%3e%0d%0a++++++%3cTD+Style%3d%22Class204%22+Merge%3d%22False%22+RowSpan%3d%22%22+ColSpan%3d%22%22+Format%3d%22General%22+Width%3d%2275.75%22+Text%3d%22%22+Height%3d%2215.75%22+Align%3d%22Right%22+CellHasFormula%3d%22False%22+FontName%3d%22Calibri%22+WrapText%3d%22False%22+FontSize%3d%2211%22+X%3d%227%22+Y%3d%2213%22+%2f%3e%0d%0a++++++%3cTD+Style%3d%22Class204%22+Merge%3d%22False%22+RowSpan%3d%22%22+ColSpan%3d%22%22+Format%3d%22General%22+Width%3d%2275.75%22+Text%3d%22%22+Height%3d%2215.75%22+Align%3d%22Right%22+CellHasFormula%3d%22False%22+FontName%3d%22Calibri%22+WrapText%3d%22False%22+FontSize%3d%2211%22+X%3d%228%22+Y%3d%2213%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2213%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2213%22+%2f%3e%0d%0a++++%3c%2fTR%3e%0d%0a++++%3cTR%3e%0d%0a++++++%3cTD+Style%3d%22Class191%22+Merge%3d%22False%22+RowSpan%3d%22%22+ColSpan%3d%22%22+Format%3d%22General%22+Width%3d%2224.75%22+Text%3d%22%22+Height%3d%2216.5%22+Align%3d%22Left%22+CellHasFormula%3d%22False%22+FontName%3d%22Calibri%22+WrapText%3d%22False%22+FontSize%3d%2211%22+X%3d%221%22+Y%3d%2214%22+%2f%3e%0d%0a++++++%3cTD+Style%3d%22Class195%22+Merge%3d%22False%22+RowSpan%3d%22%22+ColSpan%3d%22%22+Format%3d%22General%22+Width%3d%2224.75%22+Text%3d%22%22+Height%3d%2216.5%22+Align%3d%22Left%22+CellHasFormula%3d%22False%22+FontName%3d%22Calibri%22+WrapText%3d%22False%22+FontSize%3d%2211%22+X%3d%222%22+Y%3d%2214%22+%2f%3e%0d%0a++++++%3cTD+Style%3d%22Class205%22+Merge%3d%22False%22+RowSpan%3d%22%22+ColSpan%3d%22%22+Format%3d%22General%22+Width%3d%22247.5%22+Text%3d%22%22+Height%3d%2216.5%22+Align%3d%22Left%22+CellHasFormula%3d%22True%22+FontName%3d%22Goudy+Old+Style%22+WrapText%3d%22False%22+FontSize%3d%2211%22+X%3d%223%22+Y%3d%2214%22+%2f%3e%0d%0a++++++%3cTD+Style%3d%22Class206%22+Merge%3d%22False%22+RowSpan%3d%22%22+ColSpan%3d%22%22+Format%3d%220.00%22+Width%3d%2275.75%22+Text%3d%22%22+Height%3d%2216.5%22+Align%3d%22Right%22+CellHasFormula%3d%22True%22+FontName%3d%22Calibri%22+WrapText%3d%22False%22+FontSize%3d%2211%22+X%3d%224%22+Y%3d%2214%22+%2f%3e%0d%0a++++++%3cTD+Style%3d%22Class206%22+Merge%3d%22False%22+RowSpan%3d%22%22+ColSpan%3d%22%22+Format%3d%220.00%22+Width%3d%2275.75%22+Text%3d%22%22+Height%3d%2216.5%22+Align%3d%22Right%22+CellHasFormula%3d%22True%22+FontName%3d%22Calibri%22+WrapText%3d%22False%22+FontSize%3d%2211%22+X%3d%225%22+Y%3d%2214%22+%2f%3e%0d%0a++++++%3cTD+Style%3d%22Class206%22+Merge%3d%22False%22+RowSpan%3d%22%22+ColSpan%3d%22%22+Format%3d%220.00%22+Width%3d%2275.75%22+Text%3d%22%22+Height%3d%2216.5%22+Align%3d%22Right%22+CellHasFormula%3d%22True%22+FontName%3d%22Calibri%22+WrapText%3d%22False%22+FontSize%3d%2211%22+X%3d%226%22+Y%3d%2214%22+%2f%3e%0d%0a++++++%3cTD+Style%3d%22Class206%22+Merge%3d%22False%22+RowSpan%3d%22%22+ColSpan%3d%22%22+Format%3d%220.00%22+Width%3d%2275.75%22+Text%3d%22%22+Height%3d%2216.5%22+Align%3d%22Right%22+CellHasFormula%3d%22True%22+FontName%3d%22Calibri%22+WrapText%3d%22False%22+FontSize%3d%2211%22+X%3d%227%22+Y%3d%2214%22+%2f%3e%0d%0a++++++%3cTD+Style%3d%22Class206%22+Merge%3d%22False%22+RowSpan%3d%22%22+ColSpan%3d%22%22+Format%3d%220.00%22+Width%3d%2275.75%22+Text%3d%22%22+Height%3d%2216.5%22+Align%3d%22Right%22+CellHasFormula%3d%22True%22+FontName%3d%22Calibri%22+WrapText%3d%22False%22+FontSize%3d%2211%22+X%3d%228%22+Y%3d%2214%22+%2f%3e%0d%0a++++++%3cTD+Style%3d%22Class191%22+Merge%3d%22False%22+RowSpan%3d%22%22+ColSpan%3d%22%22+Format%3d%22General%22+Width%3d%2224.75%22+Text%3d%22%22+Height%3d%2216.5%22+Align%3d%22Left%22+CellHasFormula%3d%22False%22+FontName%3d%22Calibri%22+WrapText%3d%22False%22+FontSize%3d%2211%22+X%3d%229%22+Y%3d%2214%22+%2f%3e%0d%0a++++++%3cTD+Style%3d%22Class195%22+Merge%3d%22False%22+RowSpan%3d%22%22+ColSpan%3d%22%22+Format%3d%22General%22+Width%3d%2224.75%22+Text%3d%22%22+Height%3d%2216.5%22+Align%3d%22Left%22+CellHasFormula%3d%22False%22+FontName%3d%22Calibri%22+WrapText%3d%22False%22+FontSize%3d%2211%22+X%3d%2210%22+Y%3d%2214%22+%2f%3e%0d%0a++++%3c%2fTR%3e%0d%0a++++%3cTR%3e%0d%0a++++++%3cTD+Style%3d%22Class191%22+Merge%3d%22False%22+RowSpan%3d%22%22+ColSpan%3d%22%22+Format%3d%22General%22+Width%3d%2224.75%22+Text%3d%22%22+Height%3d%2216.5%22+Align%3d%22Left%22+CellHasFormula%3d%22False%22+FontName%3d%22Calibri%22+WrapText%3d%22False%22+FontSize%3d%2211%22+X%3d%221%22+Y%3d%2215%22+%2f%3e%0d%0a++++++%3cTD+Style%3d%22Class195%22+Merge%3d%22False%22+RowSpan%3d%22%22+ColSpan%3d%22%22+Format%3d%22General%22+Width%3d%2224.75%22+Text%3d%22%22+Height%3d%2216.5%22+Align%3d%22Left%22+CellHasFormula%3d%22False%22+FontName%3d%22Calibri%22+WrapText%3d%22False%22+FontSize%3d%2211%22+X%3d%222%22+Y%3d%2215%22+%2f%3e%0d%0a++++++%3cTD+Style%3d%22Class207%22+Merge%3d%22False%22+RowSpan%3d%22%22+ColSpan%3d%22%22+Format%3d%22General%22+Width%3d%22247.5%22+Text%3d%22%22+Height%3d%2216.5%22+Align%3d%22Left%22+CellHasFormula%3d%22True%22+FontName%3d%22Goudy+Old+Style%22+WrapText%3d%22False%22+FontSize%3d%2211%22+X%3d%223%22+Y%3d%2215%22+%2f%3e%0d%0a++++++%3cTD+Style%3d%22Class208%22+Merge%3d%22False%22+RowSpan%3d%22%22+ColSpan%3d%22%22+Format%3d%220.00%22+Width%3d%2275.75%22+Text%3d%22%22+Height%3d%2216.5%22+Align%3d%22Right%22+CellHasFormula%3d%22True%22+FontName%3d%22Calibri%22+WrapText%3d%22False%22+FontSize%3d%2211%22+X%3d%224%22+Y%3d%2215%22+%2f%3e%0d%0a++++++%3cTD+Style%3d%22Class208%22+Merge%3d%22False%22+RowSpan%3d%22%22+ColSpan%3d%22%22+Format%3d%220.00%22+Width%3d%2275.75%22+Text%3d%22%22+Height%3d%2216.5%22+Align%3d%22Right%22+CellHasFormula%3d%22True%22+FontName%3d%22Calibri%22+WrapText%3d%22False%22+FontSize%3d%2211%22+X%3d%225%22+Y%3d%2215%22+%2f%3e%0d%0a++++++%3cTD+Style%3d%22Class208%22+Merge%3d%22False%22+RowSpan%3d%22%22+ColSpan%3d%22%22+Format%3d%220.00%22+Width%3d%2275.75%22+Text%3d%22%22+Height%3d%2216.5%22+Align%3d%22Right%22+CellHasFormula%3d%22True%22+FontName%3d%22Calibri%22+WrapText%3d%22False%22+FontSize%3d%2211%22+X%3d%226%22+Y%3d%2215%22+%2f%3e%0d%0a++++++%3cTD+Style%3d%22Class208%22+Merge%3d%22False%22+RowSpan%3d%22%22+ColSpan%3d%22%22+Format%3d%220.00%22+Width%3d%2275.75%22+Text%3d%22%22+Height%3d%2216.5%22+Align%3d%22Right%22+CellHasFormula%3d%22True%22+FontName%3d%22Calibri%22+WrapText%3d%22False%22+FontSize%3d%2211%22+X%3d%227%22+Y%3d%2215%22+%2f%3e%0d%0a++++++%3cTD+Style%3d%22Class208%22+Merge%3d%22False%22+RowSpan%3d%22%22+ColSpan%3d%22%22+Format%3d%220.00%22+Width%3d%2275.75%22+Text%3d%22%22+Height%3d%2216.5%22+Align%3d%22Right%22+CellHasFormula%3d%22True%22+FontName%3d%22Calibri%22+WrapText%3d%22False%22+FontSize%3d%2211%22+X%3d%228%22+Y%3d%2215%22+%2f%3e%0d%0a++++++%3cTD+Style%3d%22Class191%22+Merge%3d%22False%22+RowSpan%3d%22%22+ColSpan%3d%22%22+Format%3d%22General%22+Width%3d%2224.75%22+Text%3d%22%22+Height%3d%2216.5%22+Align%3d%22Left%22+CellHasFormula%3d%22False%22+FontName%3d%22Calibri%22+WrapText%3d%22False%22+FontSize%3d%2211%22+X%3d%229%22+Y%3d%2215%22+%2f%3e%0d%0a++++++%3cTD+Style%3d%22Class195%22+Merge%3d%22False%22+RowSpan%3d%22%22+ColSpan%3d%22%22+Format%3d%22General%22+Width%3d%2224.75%22+Text%3d%22%22+Height%3d%2216.5%22+Align%3d%22Left%22+CellHasFormula%3d%22False%22+FontName%3d%22Calibri%22+WrapText%3d%22False%22+FontSize%3d%2211%22+X%3d%2210%22+Y%3d%2215%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2216%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2216%22+%2f%3e%0d%0a++++++%3cTD+Style%3d%22Class209%22+Merge%3d%22False%22+RowSpan%3d%22%22+ColSpan%3d%22%22+Format%3d%22General%22+Width%3d%22247.5%22+Text%3d%22%22+Height%3d%2215.75%22+Align%3d%22Left%22+CellHasFormula%3d%22True%22+FontName%3d%22Goudy+Old+Style%22+WrapText%3d%22False%22+FontSize%3d%2211%22+X%3d%223%22+Y%3d%2216%22+%2f%3e%0d%0a++++++%3cTD+Style%3d%22Class210%22+Merge%3d%22False%22+RowSpan%3d%22%22+ColSpan%3d%22%22+Format%3d%220.00%22+Width%3d%2275.75%22+Text%3d%22%22+Height%3d%2215.75%22+Align%3d%22Right%22+CellHasFormula%3d%22True%22+FontName%3d%22Calibri%22+WrapText%3d%22False%22+FontSize%3d%2211%22+X%3d%224%22+Y%3d%2216%22+%2f%3e%0d%0a++++++%3cTD+Style%3d%22Class210%22+Merge%3d%22False%22+RowSpan%3d%22%22+ColSpan%3d%22%22+Format%3d%220.00%22+Width%3d%2275.75%22+Text%3d%22%22+Height%3d%2215.75%22+Align%3d%22Right%22+CellHasFormula%3d%22True%22+FontName%3d%22Calibri%22+WrapText%3d%22False%22+FontSize%3d%2211%22+X%3d%225%22+Y%3d%2216%22+%2f%3e%0d%0a++++++%3cTD+Style%3d%22Class210%22+Merge%3d%22False%22+RowSpan%3d%22%22+ColSpan%3d%22%22+Format%3d%220.00%22+Width%3d%2275.75%22+Text%3d%22%22+Height%3d%2215.75%22+Align%3d%22Right%22+CellHasFormula%3d%22True%22+FontName%3d%22Calibri%22+WrapText%3d%22False%22+FontSize%3d%2211%22+X%3d%226%22+Y%3d%2216%22+%2f%3e%0d%0a++++++%3cTD+Style%3d%22Class210%22+Merge%3d%22False%22+RowSpan%3d%22%22+ColSpan%3d%22%22+Format%3d%220.00%22+Width%3d%2275.75%22+Text%3d%22%22+Height%3d%2215.75%22+Align%3d%22Right%22+CellHasFormula%3d%22True%22+FontName%3d%22Calibri%22+WrapText%3d%22False%22+FontSize%3d%2211%22+X%3d%227%22+Y%3d%2216%22+%2f%3e%0d%0a++++++%3cTD+Style%3d%22Class210%22+Merge%3d%22False%22+RowSpan%3d%22%22+ColSpan%3d%22%22+Format%3d%220.00%22+Width%3d%2275.75%22+Text%3d%22%22+Height%3d%2215.75%22+Align%3d%22Right%22+CellHasFormula%3d%22True%22+FontName%3d%22Calibri%22+WrapText%3d%22False%22+FontSize%3d%2211%22+X%3d%228%22+Y%3d%2216%22+%2f%3e%0d%0a++++++%3cTD+Style%3d%22Class211%22+Merge%3d%22False%22+RowSpan%3d%22%22+ColSpan%3d%22%22+Format%3d%22General%22+Width%3d%2224.75%22+Text%3d%22%22+Height%3d%2215.75%22+Align%3d%22Left%22+CellHasFormula%3d%22False%22+FontName%3d%22Calibri%22+WrapText%3d%22False%22+FontSize%3d%2211%22+X%3d%229%22+Y%3d%2216%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2216%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2217%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2217%22+%2f%3e%0d%0a++++++%3cTD+Style%3d%22Class212%22+Merge%3d%22False%22+RowSpan%3d%22%22+ColSpan%3d%22%22+Format%3d%22General%22+Width%3d%22247.5%22+Text%3d%22%22+Height%3d%2215.75%22+Align%3d%22Left%22+CellHasFormula%3d%22True%22+FontName%3d%22Goudy+Old+Style%22+WrapText%3d%22False%22+FontSize%3d%2211%22+X%3d%223%22+Y%3d%2217%22+%2f%3e%0d%0a++++++%3cTD+Style%3d%22Class213%22+Merge%3d%22False%22+RowSpan%3d%22%22+ColSpan%3d%22%22+Format%3d%220.00%22+Width%3d%2275.75%22+Text%3d%22%22+Height%3d%2215.75%22+Align%3d%22Right%22+CellHasFormula%3d%22True%22+FontName%3d%22Calibri%22+WrapText%3d%22False%22+FontSize%3d%2211%22+X%3d%224%22+Y%3d%2217%22+%2f%3e%0d%0a++++++%3cTD+Style%3d%22Class213%22+Merge%3d%22False%22+RowSpan%3d%22%22+ColSpan%3d%22%22+Format%3d%220.00%22+Width%3d%2275.75%22+Text%3d%22%22+Height%3d%2215.75%22+Align%3d%22Right%22+CellHasFormula%3d%22True%22+FontName%3d%22Calibri%22+WrapText%3d%22False%22+FontSize%3d%2211%22+X%3d%225%22+Y%3d%2217%22+%2f%3e%0d%0a++++++%3cTD+Style%3d%22Class213%22+Merge%3d%22False%22+RowSpan%3d%22%22+ColSpan%3d%22%22+Format%3d%220.00%22+Width%3d%2275.75%22+Text%3d%22%22+Height%3d%2215.75%22+Align%3d%22Right%22+CellHasFormula%3d%22True%22+FontName%3d%22Calibri%22+WrapText%3d%22False%22+FontSize%3d%2211%22+X%3d%226%22+Y%3d%2217%22+%2f%3e%0d%0a++++++%3cTD+Style%3d%22Class213%22+Merge%3d%22False%22+RowSpan%3d%22%22+ColSpan%3d%22%22+Format%3d%220.00%22+Width%3d%2275.75%22+Text%3d%22%22+Height%3d%2215.75%22+Align%3d%22Right%22+CellHasFormula%3d%22True%22+FontName%3d%22Calibri%22+WrapText%3d%22False%22+FontSize%3d%2211%22+X%3d%227%22+Y%3d%2217%22+%2f%3e%0d%0a++++++%3cTD+Style%3d%22Class213%22+Merge%3d%22False%22+RowSpan%3d%22%22+ColSpan%3d%22%22+Format%3d%220.00%22+Width%3d%2275.75%22+Text%3d%22%22+Height%3d%2215.75%22+Align%3d%22Right%22+CellHasFormula%3d%22True%22+FontName%3d%22Calibri%22+WrapText%3d%22False%22+FontSize%3d%2211%22+X%3d%228%22+Y%3d%2217%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2217%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2217%22+%2f%3e%0d%0a++++%3c%2fTR%3e%0d%0a++++%3cTR%3e%0d%0a++++++%3cTD+Style%3d%22Class191%22+Merge%3d%22False%22+RowSpan%3d%22%22+ColSpan%3d%22%22+Format%3d%22General%22+Width%3d%2224.75%22+Text%3d%22%22+Height%3d%2216.5%22+Align%3d%22Left%22+CellHasFormula%3d%22False%22+FontName%3d%22Calibri%22+WrapText%3d%22False%22+FontSize%3d%2211%22+X%3d%221%22+Y%3d%2218%22+%2f%3e%0d%0a++++++%3cTD+Style%3d%22Class195%22+Merge%3d%22False%22+RowSpan%3d%22%22+ColSpan%3d%22%22+Format%3d%22General%22+Width%3d%2224.75%22+Text%3d%22%22+Height%3d%2216.5%22+Align%3d%22Left%22+CellHasFormula%3d%22False%22+FontName%3d%22Calibri%22+WrapText%3d%22False%22+FontSize%3d%2211%22+X%3d%222%22+Y%3d%2218%22+%2f%3e%0d%0a++++++%3cTD+Style%3d%22Class214%22+Merge%3d%22False%22+RowSpan%3d%22%22+ColSpan%3d%22%22+Format%3d%22General%22+Width%3d%22247.5%22+Text%3d%22%22+Height%3d%2216.5%22+Align%3d%22Left%22+CellHasFormula%3d%22True%22+FontName%3d%22Goudy+Old+Style%22+WrapText%3d%22False%22+FontSize%3d%2211%22+X%3d%223%22+Y%3d%2218%22+%2f%3e%0d%0a++++++%3cTD+Style%3d%22Class215%22+Merge%3d%22False%22+RowSpan%3d%22%22+ColSpan%3d%22%22+Format%3d%220.00%22+Width%3d%2275.75%22+Text%3d%22%22+Height%3d%2216.5%22+Align%3d%22Right%22+CellHasFormula%3d%22True%22+FontName%3d%22Calibri%22+WrapText%3d%22False%22+FontSize%3d%2211%22+X%3d%224%22+Y%3d%2218%22+%2f%3e%0d%0a++++++%3cTD+Style%3d%22Class215%22+Merge%3d%22False%22+RowSpan%3d%22%22+ColSpan%3d%22%22+Format%3d%220.00%22+Width%3d%2275.75%22+Text%3d%22%22+Height%3d%2216.5%22+Align%3d%22Right%22+CellHasFormula%3d%22True%22+FontName%3d%22Calibri%22+WrapText%3d%22False%22+FontSize%3d%2211%22+X%3d%225%22+Y%3d%2218%22+%2f%3e%0d%0a++++++%3cTD+Style%3d%22Class215%22+Merge%3d%22False%22+RowSpan%3d%22%22+ColSpan%3d%22%22+Format%3d%220.00%22+Width%3d%2275.75%22+Text%3d%22%22+Height%3d%2216.5%22+Align%3d%22Right%22+CellHasFormula%3d%22True%22+FontName%3d%22Calibri%22+WrapText%3d%22False%22+FontSize%3d%2211%22+X%3d%226%22+Y%3d%2218%22+%2f%3e%0d%0a++++++%3cTD+Style%3d%22Class215%22+Merge%3d%22False%22+RowSpan%3d%22%22+ColSpan%3d%22%22+Format%3d%220.00%22+Width%3d%2275.75%22+Text%3d%22%22+Height%3d%2216.5%22+Align%3d%22Right%22+CellHasFormula%3d%22True%22+FontName%3d%22Calibri%22+WrapText%3d%22False%22+FontSize%3d%2211%22+X%3d%227%22+Y%3d%2218%22+%2f%3e%0d%0a++++++%3cTD+Style%3d%22Class215%22+Merge%3d%22False%22+RowSpan%3d%22%22+ColSpan%3d%22%22+Format%3d%220.00%22+Width%3d%2275.75%22+Text%3d%22%22+Height%3d%2216.5%22+Align%3d%22Right%22+CellHasFormula%3d%22True%22+FontName%3d%22Calibri%22+WrapText%3d%22False%22+FontSize%3d%2211%22+X%3d%228%22+Y%3d%2218%22+%2f%3e%0d%0a++++++%3cTD+Style%3d%22Class191%22+Merge%3d%22False%22+RowSpan%3d%22%22+ColSpan%3d%22%22+Format%3d%22General%22+Width%3d%2224.75%22+Text%3d%22%22+Height%3d%2216.5%22+Align%3d%22Left%22+CellHasFormula%3d%22False%22+FontName%3d%22Calibri%22+WrapText%3d%22False%22+FontSize%3d%2211%22+X%3d%229%22+Y%3d%2218%22+%2f%3e%0d%0a++++++%3cTD+Style%3d%22Class195%22+Merge%3d%22False%22+RowSpan%3d%22%22+ColSpan%3d%22%22+Format%3d%22General%22+Width%3d%2224.75%22+Text%3d%22%22+Height%3d%2216.5%22+Align%3d%22Left%22+CellHasFormula%3d%22False%22+FontName%3d%22Calibri%22+WrapText%3d%22False%22+FontSize%3d%2211%22+X%3d%2210%22+Y%3d%2218%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2219%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2219%22+%2f%3e%0d%0a++++++%3cTD+Style%3d%22Class209%22+Merge%3d%22False%22+RowSpan%3d%22%22+ColSpan%3d%22%22+Format%3d%22General%22+Width%3d%22247.5%22+Text%3d%22%22+Height%3d%2215.75%22+Align%3d%22Left%22+CellHasFormula%3d%22True%22+FontName%3d%22Goudy+Old+Style%22+WrapText%3d%22False%22+FontSize%3d%2211%22+X%3d%223%22+Y%3d%2219%22+%2f%3e%0d%0a++++++%3cTD+Style%3d%22Class210%22+Merge%3d%22False%22+RowSpan%3d%22%22+ColSpan%3d%22%22+Format%3d%220.00%22+Width%3d%2275.75%22+Text%3d%22%22+Height%3d%2215.75%22+Align%3d%22Right%22+CellHasFormula%3d%22True%22+FontName%3d%22Calibri%22+WrapText%3d%22False%22+FontSize%3d%2211%22+X%3d%224%22+Y%3d%2219%22+%2f%3e%0d%0a++++++%3cTD+Style%3d%22Class210%22+Merge%3d%22False%22+RowSpan%3d%22%22+ColSpan%3d%22%22+Format%3d%220.00%22+Width%3d%2275.75%22+Text%3d%22%22+Height%3d%2215.75%22+Align%3d%22Right%22+CellHasFormula%3d%22True%22+FontName%3d%22Calibri%22+WrapText%3d%22False%22+FontSize%3d%2211%22+X%3d%225%22+Y%3d%2219%22+%2f%3e%0d%0a++++++%3cTD+Style%3d%22Class210%22+Merge%3d%22False%22+RowSpan%3d%22%22+ColSpan%3d%22%22+Format%3d%220.00%22+Width%3d%2275.75%22+Text%3d%22%22+Height%3d%2215.75%22+Align%3d%22Right%22+CellHasFormula%3d%22True%22+FontName%3d%22Calibri%22+WrapText%3d%22False%22+FontSize%3d%2211%22+X%3d%226%22+Y%3d%2219%22+%2f%3e%0d%0a++++++%3cTD+Style%3d%22Class210%22+Merge%3d%22False%22+RowSpan%3d%22%22+ColSpan%3d%22%22+Format%3d%220.00%22+Width%3d%2275.75%22+Text%3d%22%22+Height%3d%2215.75%22+Align%3d%22Right%22+CellHasFormula%3d%22True%22+FontName%3d%22Calibri%22+WrapText%3d%22False%22+FontSize%3d%2211%22+X%3d%227%22+Y%3d%2219%22+%2f%3e%0d%0a++++++%3cTD+Style%3d%22Class210%22+Merge%3d%22False%22+RowSpan%3d%22%22+ColSpan%3d%22%22+Format%3d%220.00%22+Width%3d%2275.75%22+Text%3d%22%22+Height%3d%2215.75%22+Align%3d%22Right%22+CellHasFormula%3d%22True%22+FontName%3d%22Calibri%22+WrapText%3d%22False%22+FontSize%3d%2211%22+X%3d%228%22+Y%3d%2219%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2219%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2219%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2220%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2220%22+%2f%3e%0d%0a++++++%3cTD+Style%3d%22Class212%22+Merge%3d%22False%22+RowSpan%3d%22%22+ColSpan%3d%22%22+Format%3d%22General%22+Width%3d%22247.5%22+Text%3d%22%22+Height%3d%2215.75%22+Align%3d%22Left%22+CellHasFormula%3d%22True%22+FontName%3d%22Goudy+Old+Style%22+WrapText%3d%22False%22+FontSize%3d%2211%22+X%3d%223%22+Y%3d%2220%22+%2f%3e%0d%0a++++++%3cTD+Style%3d%22Class213%22+Merge%3d%22False%22+RowSpan%3d%22%22+ColSpan%3d%22%22+Format%3d%220.00%22+Width%3d%2275.75%22+Text%3d%22%22+Height%3d%2215.75%22+Align%3d%22Right%22+CellHasFormula%3d%22True%22+FontName%3d%22Calibri%22+WrapText%3d%22False%22+FontSize%3d%2211%22+X%3d%224%22+Y%3d%2220%22+%2f%3e%0d%0a++++++%3cTD+Style%3d%22Class213%22+Merge%3d%22False%22+RowSpan%3d%22%22+ColSpan%3d%22%22+Format%3d%220.00%22+Width%3d%2275.75%22+Text%3d%22%22+Height%3d%2215.75%22+Align%3d%22Right%22+CellHasFormula%3d%22True%22+FontName%3d%22Calibri%22+WrapText%3d%22False%22+FontSize%3d%2211%22+X%3d%225%22+Y%3d%2220%22+%2f%3e%0d%0a++++++%3cTD+Style%3d%22Class213%22+Merge%3d%22False%22+RowSpan%3d%22%22+ColSpan%3d%22%22+Format%3d%220.00%22+Width%3d%2275.75%22+Text%3d%22%22+Height%3d%2215.75%22+Align%3d%22Right%22+CellHasFormula%3d%22True%22+FontName%3d%22Calibri%22+WrapText%3d%22False%22+FontSize%3d%2211%22+X%3d%226%22+Y%3d%2220%22+%2f%3e%0d%0a++++++%3cTD+Style%3d%22Class213%22+Merge%3d%22False%22+RowSpan%3d%22%22+ColSpan%3d%22%22+Format%3d%220.00%22+Width%3d%2275.75%22+Text%3d%22%22+Height%3d%2215.75%22+Align%3d%22Right%22+CellHasFormula%3d%22True%22+FontName%3d%22Calibri%22+WrapText%3d%22False%22+FontSize%3d%2211%22+X%3d%227%22+Y%3d%2220%22+%2f%3e%0d%0a++++++%3cTD+Style%3d%22Class213%22+Merge%3d%22False%22+RowSpan%3d%22%22+ColSpan%3d%22%22+Format%3d%220.00%22+Width%3d%2275.75%22+Text%3d%22%22+Height%3d%2215.75%22+Align%3d%22Right%22+CellHasFormula%3d%22True%22+FontName%3d%22Calibri%22+WrapText%3d%22False%22+FontSize%3d%2211%22+X%3d%228%22+Y%3d%2220%22+%2f%3e%0d%0a++++++%3cTD+Style%3d%22Class191%22+Merge%3d%</t>
  </si>
  <si>
    <t xml:space="preserve"> 22False%22+RowSpan%3d%22%22+ColSpan%3d%22%22+Format%3d%22General%22+Width%3d%2224.75%22+Text%3d%22%22+Height%3d%2215.75%22+Align%3d%22Left%22+CellHasFormula%3d%22False%22+FontName%3d%22Calibri%22+WrapText%3d%22False%22+FontSize%3d%2211%22+X%3d%229%22+Y%3d%2220%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2220%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2221%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2221%22+%2f%3e%0d%0a++++++%3cTD+Style%3d%22Class216%22+Merge%3d%22False%22+RowSpan%3d%22%22+ColSpan%3d%22%22+Format%3d%22General%22+Width%3d%22247.5%22+Text%3d%22%22+Height%3d%2215.75%22+Align%3d%22Left%22+CellHasFormula%3d%22True%22+FontName%3d%22Goudy+Old+Style%22+WrapText%3d%22False%22+FontSize%3d%2211%22+X%3d%223%22+Y%3d%2221%22+%2f%3e%0d%0a++++++%3cTD+Style%3d%22Class217%22+Merge%3d%22False%22+RowSpan%3d%22%22+ColSpan%3d%22%22+Format%3d%220.00%22+Width%3d%2275.75%22+Text%3d%22%22+Height%3d%2215.75%22+Align%3d%22Right%22+CellHasFormula%3d%22True%22+FontName%3d%22Calibri%22+WrapText%3d%22False%22+FontSize%3d%2211%22+X%3d%224%22+Y%3d%2221%22+%2f%3e%0d%0a++++++%3cTD+Style%3d%22Class217%22+Merge%3d%22False%22+RowSpan%3d%22%22+ColSpan%3d%22%22+Format%3d%220.00%22+Width%3d%2275.75%22+Text%3d%22%22+Height%3d%2215.75%22+Align%3d%22Right%22+CellHasFormula%3d%22True%22+FontName%3d%22Calibri%22+WrapText%3d%22False%22+FontSize%3d%2211%22+X%3d%225%22+Y%3d%2221%22+%2f%3e%0d%0a++++++%3cTD+Style%3d%22Class217%22+Merge%3d%22False%22+RowSpan%3d%22%22+ColSpan%3d%22%22+Format%3d%220.00%22+Width%3d%2275.75%22+Text%3d%22%22+Height%3d%2215.75%22+Align%3d%22Right%22+CellHasFormula%3d%22True%22+FontName%3d%22Calibri%22+WrapText%3d%22False%22+FontSize%3d%2211%22+X%3d%226%22+Y%3d%2221%22+%2f%3e%0d%0a++++++%3cTD+Style%3d%22Class217%22+Merge%3d%22False%22+RowSpan%3d%22%22+ColSpan%3d%22%22+Format%3d%220.00%22+Width%3d%2275.75%22+Text%3d%22%22+Height%3d%2215.75%22+Align%3d%22Right%22+CellHasFormula%3d%22True%22+FontName%3d%22Calibri%22+WrapText%3d%22False%22+FontSize%3d%2211%22+X%3d%227%22+Y%3d%2221%22+%2f%3e%0d%0a++++++%3cTD+Style%3d%22Class217%22+Merge%3d%22False%22+RowSpan%3d%22%22+ColSpan%3d%22%22+Format%3d%220.00%22+Width%3d%2275.75%22+Text%3d%22%22+Height%3d%2215.75%22+Align%3d%22Right%22+CellHasFormula%3d%22True%22+FontName%3d%22Calibri%22+WrapText%3d%22False%22+FontSize%3d%2211%22+X%3d%228%22+Y%3d%2221%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2221%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2221%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2222%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2222%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2222%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224%22+Y%3d%2222%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225%22+Y%3d%2222%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226%22+Y%3d%2222%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227%22+Y%3d%2222%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228%22+Y%3d%2222%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2222%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2222%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2223%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2223%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2223%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224%22+Y%3d%2223%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225%22+Y%3d%2223%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226%22+Y%3d%2223%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227%22+Y%3d%2223%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228%22+Y%3d%2223%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2223%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2223%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2224%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2224%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2224%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224%22+Y%3d%2224%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225%22+Y%3d%2224%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226%22+Y%3d%2224%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227%22+Y%3d%2224%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228%22+Y%3d%2224%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2224%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2224%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2225%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2225%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2225%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224%22+Y%3d%2225%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225%22+Y%3d%2225%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226%22+Y%3d%2225%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227%22+Y%3d%2225%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228%22+Y%3d%2225%22+%2f%3e%0d%0a++++++%3cTD+Style%3d%22Class211%22+Merge%3d%22False%22+RowSpan%3d%22%22+ColSpan%3d%22%22+Format%3d%22General%22+Width%3d%2224.75%22+Text%3d%22%22+Height%3d%2215.75%22+Align%3d%22Left%22+CellHasFormula%3d%22False%22+FontName%3d%22Calibri%22+WrapText%3d%22False%22+FontSize%3d%2211%22+X%3d%229%22+Y%3d%2225%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2225%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2226%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2226%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2226%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224%22+Y%3d%2226%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225%22+Y%3d%2226%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226%22+Y%3d%2226%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227%22+Y%3d%2226%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228%22+Y%3d%2226%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2226%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2226%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2227%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2227%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2227%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224%22+Y%3d%2227%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225%22+Y%3d%2227%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226%22+Y%3d%2227%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227%22+Y%3d%2227%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228%22+Y%3d%2227%22+%2f%3e%0d%0a++++++%3cTD+Style%3d%22Class211%22+Merge%3d%22False%22+RowSpan%3d%22%22+ColSpan%3d%22%22+Format%3d%22General%22+Width%3d%2224.75%22+Text%3d%22%22+Height%3d%2215.75%22+Align%3d%22Left%22+CellHasFormula%3d%22False%22+FontName%3d%22Calibri%22+WrapText%3d%22False%22+FontSize%3d%2211%22+X%3d%229%22+Y%3d%2227%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2227%22+%2f%3e%0d%0a++++%3c%2fTR%3e%0d%0a++++%3cTR%3e%0d%0a++++++%3cTD+Style%3d%22Class191%22+Merge%3d%22False%22+RowSpan%3d%22%22+ColSpan%3d%22%22+Format%3d%22General%22+Width%3d%2224.75%22+Text%3d%22%22+Height%3d%2216.5%22+Align%3d%22Left%22+CellHasFormula%3d%22False%22+FontName%3d%22Calibri%22+WrapText%3d%22False%22+FontSize%3d%2211%22+X%3d%221%22+Y%3d%2228%22+%2f%3e%0d%0a++++++%3cTD+Style%3d%22Class195%22+Merge%3d%22False%22+RowSpan%3d%22%22+ColSpan%3d%22%22+Format%3d%22General%22+Width%3d%2224.75%22+Text%3d%22%22+Height%3d%2216.5%22+Align%3d%22Left%22+CellHasFormula%3d%22False%22+FontName%3d%22Calibri%22+WrapText%3d%22False%22+FontSize%3d%2211%22+X%3d%222%22+Y%3d%2228%22+%2f%3e%0d%0a++++++%3cTD+Style%3d%22Class218%22+Merge%3d%22False%22+RowSpan%3d%22%22+ColSpan%3d%22%22+Format%3d%22General%22+Width%3d%22247.5%22+Text%3d%22%22+Height%3d%2216.5%22+Align%3d%22Left%22+CellHasFormula%3d%22True%22+FontName%3d%22Goudy+Old+Style%22+WrapText%3d%22False%22+FontSize%3d%2211%22+X%3d%223%22+Y%3d%2228%22+%2f%3e%0d%0a++++++%3cTD+Style%3d%22Class219%22+Merge%3d%22False%22+RowSpan%3d%22%22+ColSpan%3d%22%22+Format%3d%220.00%22+Width%3d%2275.75%22+Text%3d%22%22+Height%3d%2216.5%22+Align%3d%22Right%22+CellHasFormula%3d%22True%22+FontName%3d%22Calibri%22+WrapText%3d%22False%22+FontSize%3d%2211%22+X%3d%224%22+Y%3d%2228%22+%2f%3e%0d%0a++++++%3cTD+Style%3d%22Class219%22+Merge%3d%22False%22+RowSpan%3d%22%22+ColSpan%3d%22%22+Format%3d%220.00%22+Width%3d%2275.75%22+Text%3d%22%22+Height%3d%2216.5%22+Align%3d%22Right%22+CellHasFormula%3d%22True%22+FontName%3d%22Calibri%22+WrapText%3d%22False%22+FontSize%3d%2211%22+X%3d%225%22+Y%3d%2228%22+%2f%3e%0d%0a++++++%3cTD+Style%3d%22Class219%22+Merge%3d%22False%22+RowSpan%3d%22%22+ColSpan%3d%22%22+Format%3d%220.00%22+Width%3d%2275.75%22+Text%3d%22%22+Height%3d%2216.5%22+Align%3d%22Right%22+CellHasFormula%3d%22True%22+FontName%3d%22Calibri%22+WrapText%3d%22False%22+FontSize%3d%2211%22+X%3d%226%22+Y%3d%2228%22+%2f%3e%0d%0a++++++%3cTD+Style%3d%22Class219%22+Merge%3d%22False%22+RowSpan%3d%22%22+ColSpan%3d%22%22+Format%3d%220.00%22+Width%3d%2275.75%22+Text%3d%22%22+Height%3d%2216.5%22+Align%3d%22Right%22+CellHasFormula%3d%22True%22+FontName%3d%22Calibri%22+WrapText%3d%22False%22+FontSize%3d%2211%22+X%3d%227%22+Y%3d%2228%22+%2f%3e%0d%0a++++++%3cTD+Style%3d%22Class219%22+Merge%3d%22False%22+RowSpan%3d%22%22+ColSpan%3d%22%22+Format%3d%220.00%22+Width%3d%2275.75%22+Text%3d%22%22+Height%3d%2216.5%22+Align%3d%22Right%22+CellHasFormula%3d%22True%22+FontName%3d%22Calibri%22+WrapText%3d%22False%22+FontSize%3d%2211%22+X%3d%228%22+Y%3d%2228%22+%2f%3e%0d%0a++++++%3cTD+Style%3d%22Class191%22+Merge%3d%22False%22+RowSpan%3d%22%22+ColSpan%3d%22%22+Format%3d%22General%22+Width%3d%2224.75%22+Text%3d%22%22+Height%3d%2216.5%22+Align%3d%22Left%22+CellHasFormula%3d%22False%22+FontName%3d%22Calibri%22+WrapText%3d%22False%22+FontSize%3d%2211%22+X%3d%229%22+Y%3d%2228%22+%2f%3e%0d%0a++++++%3cTD+Style%3d%22Class195%22+Merge%3d%22False%22+RowSpan%3d%22%22+ColSpan%3d%22%22+Format%3d%22General%22+Width%3d%2224.75%22+Text%3d%22%22+Height%3d%2216.5%22+Align%3d%22Left%22+CellHasFormula%3d%22False%22+FontName%3d%22Calibri%22+WrapText%3d%22False%22+FontSize%3d%2211%22+X%3d%2210%22+Y%3d%2228%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2229%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2229%22+%2f%3e%0d%0a++++++%3cTD+Style%3d%22Class209%22+Merge%3d%22False%22+RowSpan%3d%22%22+ColSpan%3d%22%22+Format%3d%22General%22+Width%3d%22247.5%22+Text%3d%22%22+Height%3d%2215.75%22+Align%3d%22Left%22+CellHasFormula%3d%22True%22+FontName%3d%22Goudy+Old+Style%22+WrapText%3d%22False%22+FontSize%3d%2211%22+X%3d%223%22+Y%3d%2229%22+%2f%3e%0d%0a++++++%3cTD+Style%3d%22Class210%22+Merge%3d%22False%22+RowSpan%3d%22%22+ColSpan%3d%22%22+Format%3d%220.00%22+Width%3d%2275.75%22+Text%3d%22%22+Height%3d%2215.75%22+Align%3d%22Right%22+CellHasFormula%3d%22True%22+FontName%3d%22Calibri%22+WrapText%3d%22False%22+FontSize%3d%2211%22+X%3d%224%22+Y%3d%2229%22+%2f%3e%0d%0a++++++%3cTD+Style%3d%22Class210%22+Merge%3d%22False%22+RowSpan%3d%22%22+ColSpan%3d%22%22+Format%3d%220.00%22+Width%3d%2275.75%22+Text%3d%22%22+Height%3d%2215.75%22+Align%3d%22Right%22+CellHasFormula%3d%22True%22+FontName%3d%22Calibri%22+WrapText%3d%22False%22+FontSize%3d%2211%22+X%3d%225%22+Y%3d%2229%22+%2f%3e%0d%0a++++++%3cTD+Style%3d%22Class210%22+Merge%3d%22False%22+RowSpan%3d%22%22+ColSpan%3d%22%22+Format%3d%220.00%22+Width%3d%2275.75%22+Text%3d%22%22+Height%3d%2215.75%22+Align%3d%22Right%22+CellHasFormula%3d%22True%22+FontName%3d%22Calibri%22+WrapText%3d%22False%22+FontSize%3d%2211%22+X%3d%226%22+Y%3d%2229%22+%2f%3e%0d%0a++++++%3cTD+Style%3d%22Class210%22+Merge%3d%22False%22+RowSpan%3d%22%22+ColSpan%3d%22%22+Format%3d%220.00%22+Width%3d%2275.75%22+Text%3d%22%22+Height%3d%2215.75%22+Align%3d%22Right%22+CellHasFormula%3d%22True%22+FontName%3d%22Calibri%22+WrapText%3d%22False%22+FontSize%3d%2211%22+X%3d%227%22+Y%3d%2229%22+%2f%3e%0d%0a++++++%3cTD+Style%3d%22Class210%22+Merge%3d%22False%22+RowSpan%3d%22%22+ColSpan%3d%22%22+Format%3d%220.00%22+Width%3d%2275.75%22+Text%3d%22%22+Height%3d%2215.75%22+Align%3d%22Right%22+CellHasFormula%3d%22True%22+FontName%3d%22Calibri%22+WrapText%3d%22False%22+FontSize%3d%2211%22+X%3d%228%22+Y%3d%2229%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2229%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2229%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2230%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2230%22+%2f%3e%0d%0a++++++%3cTD+Style%3d%22Class212%22+Merge%3d%22False%22+RowSpan%3d%22%22+ColSpan%3d%22%22+Format%3d%22General%22+Width%3d%22247.5%22+Text%3d%22%22+Height%3d%2215.75%22+Align%3d%22Left%22+CellHasFormula%3d%22True%22+FontName%3d%22Goudy+Old+Style%22+WrapText%3d%22False%22+FontSize%3d%2211%22+X%3d%223%22+Y%3d%2230%22+%2f%3e%0d%0a++++++%3cTD+Style%3d%22Class213%22+Merge%3d%22False%22+RowSpan%3d%22%22+ColSpan%3d%22%22+Format%3d%220.00%22+Width%3d%2275.75%22+Text%3d%22%22+Height%3d%2215.75%22+Align%3d%22Right%22+CellHasFormula%3d%22True%22+FontName%3d%22Calibri%22+WrapText%3d%22False%22+FontSize%3d%2211%22+X%3d%224%22+Y%3d%2230%22+%2f%3e%0d%0a++++++%3cTD+Style%3d%22Class213%22+Merge%3d%22False%22+RowSpan%3d%22%22+ColSpan%3d%22%22+Format%3d%220.00%22+Width%3d%2275.75%22+Text%3d%22%22+Height%3d%2215.75%22+Align%3d%22Right%22+CellHasFormula%3d%22True%22+FontName%3d%22Calibri%22+WrapText%3d%22False%22+FontSize%3d%2211%22+X%3d%225%22+Y%3d%2230%22+%2f%3e%0d%0a++++++%3cTD+Style%3d%22Class213%22+Merge%3d%22False%22+RowSpan%3d%22%22+ColSpan%3d%22%22+Format%3d%220.00%22+Width%3d%2275.75%22+Text%3d%22%22+Height%3d%2215.75%22+Align%3d%22Right%22+CellHasFormula%3d%22True%22+FontName%3d%22Calibri%22+WrapText%3d%22False%22+FontSize%3d%2211%22+X%3d%226%22+Y%3d%2230%22+%2f%3e%0d%0a++++++%3cTD+Style%3d%22Class213%22+Merge%3d%22False%22+RowSpan%3d%22%22+ColSpan%3d%22%22+Format%3d%220.00%22+Width%3d%2275.75%22+Text%3d%22%22+Height%3d%2215.75%22+Align%3d%22Right%22+CellHasFormula%3d%22True%22+FontName%3d%22Calibri%22+WrapText%3d%22False%22+FontSize%3d%2211%22+X%3d%227%22+Y%3d%2230%22+%2f%3e%0d%0a++++++%3cTD+Style%3d%22Class213%22+Merge%3d%22False%22+RowSpan%3d%22%22+ColSpan%3d%22%22+Format%3d%220.00%22+Width%3d%2275.75%22+Text%3d%22%22+Height%3d%2215.75%22+Align%3d%22Right%22+CellHasFormula%3d%22True%22+FontName%3d%22Calibri%22+WrapText%3d%22False%22+FontSize%3d%2211%22+X%3d%228%22+Y%3d%2230%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2230%22+%2f%3e%0d%0a++++++%3cTD+Style%3d%22Class195%22+Merge%3d%22False%22+RowSpan%3d%22%22+ColSpan%3d%22%22+Format%3d%22General%22+Width%3d%2224.75%22+Text%3d%22%22+Height%3d%2215.75%22+Align%3</t>
  </si>
  <si>
    <t xml:space="preserve"> d%22Left%22+CellHasFormula%3d%22False%22+FontName%3d%22Calibri%22+WrapText%3d%22False%22+FontSize%3d%2211%22+X%3d%2210%22+Y%3d%2230%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2231%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2231%22+%2f%3e%0d%0a++++++%3cTD+Style%3d%22Class216%22+Merge%3d%22False%22+RowSpan%3d%22%22+ColSpan%3d%22%22+Format%3d%22General%22+Width%3d%22247.5%22+Text%3d%22%22+Height%3d%2215.75%22+Align%3d%22Left%22+CellHasFormula%3d%22True%22+FontName%3d%22Goudy+Old+Style%22+WrapText%3d%22False%22+FontSize%3d%2211%22+X%3d%223%22+Y%3d%2231%22+%2f%3e%0d%0a++++++%3cTD+Style%3d%22Class217%22+Merge%3d%22False%22+RowSpan%3d%22%22+ColSpan%3d%22%22+Format%3d%220.00%22+Width%3d%2275.75%22+Text%3d%22%22+Height%3d%2215.75%22+Align%3d%22Right%22+CellHasFormula%3d%22True%22+FontName%3d%22Calibri%22+WrapText%3d%22False%22+FontSize%3d%2211%22+X%3d%224%22+Y%3d%2231%22+%2f%3e%0d%0a++++++%3cTD+Style%3d%22Class217%22+Merge%3d%22False%22+RowSpan%3d%22%22+ColSpan%3d%22%22+Format%3d%220.00%22+Width%3d%2275.75%22+Text%3d%22%22+Height%3d%2215.75%22+Align%3d%22Right%22+CellHasFormula%3d%22True%22+FontName%3d%22Calibri%22+WrapText%3d%22False%22+FontSize%3d%2211%22+X%3d%225%22+Y%3d%2231%22+%2f%3e%0d%0a++++++%3cTD+Style%3d%22Class217%22+Merge%3d%22False%22+RowSpan%3d%22%22+ColSpan%3d%22%22+Format%3d%220.00%22+Width%3d%2275.75%22+Text%3d%22%22+Height%3d%2215.75%22+Align%3d%22Right%22+CellHasFormula%3d%22True%22+FontName%3d%22Calibri%22+WrapText%3d%22False%22+FontSize%3d%2211%22+X%3d%226%22+Y%3d%2231%22+%2f%3e%0d%0a++++++%3cTD+Style%3d%22Class217%22+Merge%3d%22False%22+RowSpan%3d%22%22+ColSpan%3d%22%22+Format%3d%220.00%22+Width%3d%2275.75%22+Text%3d%22%22+Height%3d%2215.75%22+Align%3d%22Right%22+CellHasFormula%3d%22True%22+FontName%3d%22Calibri%22+WrapText%3d%22False%22+FontSize%3d%2211%22+X%3d%227%22+Y%3d%2231%22+%2f%3e%0d%0a++++++%3cTD+Style%3d%22Class217%22+Merge%3d%22False%22+RowSpan%3d%22%22+ColSpan%3d%22%22+Format%3d%220.00%22+Width%3d%2275.75%22+Text%3d%22%22+Height%3d%2215.75%22+Align%3d%22Right%22+CellHasFormula%3d%22True%22+FontName%3d%22Calibri%22+WrapText%3d%22False%22+FontSize%3d%2211%22+X%3d%228%22+Y%3d%2231%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2231%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2231%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2232%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2232%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2232%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224%22+Y%3d%2232%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225%22+Y%3d%2232%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226%22+Y%3d%2232%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227%22+Y%3d%2232%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228%22+Y%3d%2232%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2232%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2232%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2233%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2233%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2233%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224%22+Y%3d%2233%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225%22+Y%3d%2233%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226%22+Y%3d%2233%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227%22+Y%3d%2233%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228%22+Y%3d%2233%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2233%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2233%22+%2f%3e%0d%0a++++%3c%2fTR%3e%0d%0a++++%3cTR%3e%0d%0a++++++%3cTD+Style%3d%22Class191%22+Merge%3d%22False%22+RowSpan%3d%22%22+ColSpan%3d%22%22+Format%3d%22General%22+Width%3d%2224.75%22+Text%3d%22%22+Height%3d%2216.5%22+Align%3d%22Left%22+CellHasFormula%3d%22False%22+FontName%3d%22Calibri%22+WrapText%3d%22False%22+FontSize%3d%2211%22+X%3d%221%22+Y%3d%2234%22+%2f%3e%0d%0a++++++%3cTD+Style%3d%22Class195%22+Merge%3d%22False%22+RowSpan%3d%22%22+ColSpan%3d%22%22+Format%3d%22General%22+Width%3d%2224.75%22+Text%3d%22%22+Height%3d%2216.5%22+Align%3d%22Left%22+CellHasFormula%3d%22False%22+FontName%3d%22Calibri%22+WrapText%3d%22False%22+FontSize%3d%2211%22+X%3d%222%22+Y%3d%2234%22+%2f%3e%0d%0a++++++%3cTD+Style%3d%22Class218%22+Merge%3d%22False%22+RowSpan%3d%22%22+ColSpan%3d%22%22+Format%3d%22General%22+Width%3d%22247.5%22+Text%3d%22%22+Height%3d%2216.5%22+Align%3d%22Left%22+CellHasFormula%3d%22True%22+FontName%3d%22Goudy+Old+Style%22+WrapText%3d%22False%22+FontSize%3d%2211%22+X%3d%223%22+Y%3d%2234%22+%2f%3e%0d%0a++++++%3cTD+Style%3d%22Class219%22+Merge%3d%22False%22+RowSpan%3d%22%22+ColSpan%3d%22%22+Format%3d%220.00%22+Width%3d%2275.75%22+Text%3d%22%22+Height%3d%2216.5%22+Align%3d%22Right%22+CellHasFormula%3d%22True%22+FontName%3d%22Calibri%22+WrapText%3d%22False%22+FontSize%3d%2211%22+X%3d%224%22+Y%3d%2234%22+%2f%3e%0d%0a++++++%3cTD+Style%3d%22Class219%22+Merge%3d%22False%22+RowSpan%3d%22%22+ColSpan%3d%22%22+Format%3d%220.00%22+Width%3d%2275.75%22+Text%3d%22%22+Height%3d%2216.5%22+Align%3d%22Right%22+CellHasFormula%3d%22True%22+FontName%3d%22Calibri%22+WrapText%3d%22False%22+FontSize%3d%2211%22+X%3d%225%22+Y%3d%2234%22+%2f%3e%0d%0a++++++%3cTD+Style%3d%22Class219%22+Merge%3d%22False%22+RowSpan%3d%22%22+ColSpan%3d%22%22+Format%3d%220.00%22+Width%3d%2275.75%22+Text%3d%22%22+Height%3d%2216.5%22+Align%3d%22Right%22+CellHasFormula%3d%22True%22+FontName%3d%22Calibri%22+WrapText%3d%22False%22+FontSize%3d%2211%22+X%3d%226%22+Y%3d%2234%22+%2f%3e%0d%0a++++++%3cTD+Style%3d%22Class219%22+Merge%3d%22False%22+RowSpan%3d%22%22+ColSpan%3d%22%22+Format%3d%220.00%22+Width%3d%2275.75%22+Text%3d%22%22+Height%3d%2216.5%22+Align%3d%22Right%22+CellHasFormula%3d%22True%22+FontName%3d%22Calibri%22+WrapText%3d%22False%22+FontSize%3d%2211%22+X%3d%227%22+Y%3d%2234%22+%2f%3e%0d%0a++++++%3cTD+Style%3d%22Class219%22+Merge%3d%22False%22+RowSpan%3d%22%22+ColSpan%3d%22%22+Format%3d%220.00%22+Width%3d%2275.75%22+Text%3d%22%22+Height%3d%2216.5%22+Align%3d%22Right%22+CellHasFormula%3d%22True%22+FontName%3d%22Calibri%22+WrapText%3d%22False%22+FontSize%3d%2211%22+X%3d%228%22+Y%3d%2234%22+%2f%3e%0d%0a++++++%3cTD+Style%3d%22Class211%22+Merge%3d%22False%22+RowSpan%3d%22%22+ColSpan%3d%22%22+Format%3d%22General%22+Width%3d%2224.75%22+Text%3d%22%22+Height%3d%2216.5%22+Align%3d%22Left%22+CellHasFormula%3d%22False%22+FontName%3d%22Calibri%22+WrapText%3d%22False%22+FontSize%3d%2211%22+X%3d%229%22+Y%3d%2234%22+%2f%3e%0d%0a++++++%3cTD+Style%3d%22Class195%22+Merge%3d%22False%22+RowSpan%3d%22%22+ColSpan%3d%22%22+Format%3d%22General%22+Width%3d%2224.75%22+Text%3d%22%22+Height%3d%2216.5%22+Align%3d%22Left%22+CellHasFormula%3d%22False%22+FontName%3d%22Calibri%22+WrapText%3d%22False%22+FontSize%3d%2211%22+X%3d%2210%22+Y%3d%2234%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2235%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2235%22+%2f%3e%0d%0a++++++%3cTD+Style%3d%22Class209%22+Merge%3d%22False%22+RowSpan%3d%22%22+ColSpan%3d%22%22+Format%3d%22General%22+Width%3d%22247.5%22+Text%3d%22%22+Height%3d%2215.75%22+Align%3d%22Left%22+CellHasFormula%3d%22True%22+FontName%3d%22Goudy+Old+Style%22+WrapText%3d%22False%22+FontSize%3d%2211%22+X%3d%223%22+Y%3d%2235%22+%2f%3e%0d%0a++++++%3cTD+Style%3d%22Class210%22+Merge%3d%22False%22+RowSpan%3d%22%22+ColSpan%3d%22%22+Format%3d%220.00%22+Width%3d%2275.75%22+Text%3d%22%22+Height%3d%2215.75%22+Align%3d%22Right%22+CellHasFormula%3d%22True%22+FontName%3d%22Calibri%22+WrapText%3d%22False%22+FontSize%3d%2211%22+X%3d%224%22+Y%3d%2235%22+%2f%3e%0d%0a++++++%3cTD+Style%3d%22Class210%22+Merge%3d%22False%22+RowSpan%3d%22%22+ColSpan%3d%22%22+Format%3d%220.00%22+Width%3d%2275.75%22+Text%3d%22%22+Height%3d%2215.75%22+Align%3d%22Right%22+CellHasFormula%3d%22True%22+FontName%3d%22Calibri%22+WrapText%3d%22False%22+FontSize%3d%2211%22+X%3d%225%22+Y%3d%2235%22+%2f%3e%0d%0a++++++%3cTD+Style%3d%22Class210%22+Merge%3d%22False%22+RowSpan%3d%22%22+ColSpan%3d%22%22+Format%3d%220.00%22+Width%3d%2275.75%22+Text%3d%22%22+Height%3d%2215.75%22+Align%3d%22Right%22+CellHasFormula%3d%22True%22+FontName%3d%22Calibri%22+WrapText%3d%22False%22+FontSize%3d%2211%22+X%3d%226%22+Y%3d%2235%22+%2f%3e%0d%0a++++++%3cTD+Style%3d%22Class210%22+Merge%3d%22False%22+RowSpan%3d%22%22+ColSpan%3d%22%22+Format%3d%220.00%22+Width%3d%2275.75%22+Text%3d%22%22+Height%3d%2215.75%22+Align%3d%22Right%22+CellHasFormula%3d%22True%22+FontName%3d%22Calibri%22+WrapText%3d%22False%22+FontSize%3d%2211%22+X%3d%227%22+Y%3d%2235%22+%2f%3e%0d%0a++++++%3cTD+Style%3d%22Class210%22+Merge%3d%22False%22+RowSpan%3d%22%22+ColSpan%3d%22%22+Format%3d%220.00%22+Width%3d%2275.75%22+Text%3d%22%22+Height%3d%2215.75%22+Align%3d%22Right%22+CellHasFormula%3d%22True%22+FontName%3d%22Calibri%22+WrapText%3d%22False%22+FontSize%3d%2211%22+X%3d%228%22+Y%3d%2235%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2235%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2235%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2236%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2236%22+%2f%3e%0d%0a++++++%3cTD+Style%3d%22Class212%22+Merge%3d%22False%22+RowSpan%3d%22%22+ColSpan%3d%22%22+Format%3d%22General%22+Width%3d%22247.5%22+Text%3d%22%22+Height%3d%2215.75%22+Align%3d%22Left%22+CellHasFormula%3d%22True%22+FontName%3d%22Goudy+Old+Style%22+WrapText%3d%22False%22+FontSize%3d%2211%22+X%3d%223%22+Y%3d%2236%22+%2f%3e%0d%0a++++++%3cTD+Style%3d%22Class213%22+Merge%3d%22False%22+RowSpan%3d%22%22+ColSpan%3d%22%22+Format%3d%220.00%22+Width%3d%2275.75%22+Text%3d%22%22+Height%3d%2215.75%22+Align%3d%22Right%22+CellHasFormula%3d%22True%22+FontName%3d%22Calibri%22+WrapText%3d%22False%22+FontSize%3d%2211%22+X%3d%224%22+Y%3d%2236%22+%2f%3e%0d%0a++++++%3cTD+Style%3d%22Class213%22+Merge%3d%22False%22+RowSpan%3d%22%22+ColSpan%3d%22%22+Format%3d%220.00%22+Width%3d%2275.75%22+Text%3d%22%22+Height%3d%2215.75%22+Align%3d%22Right%22+CellHasFormula%3d%22True%22+FontName%3d%22Calibri%22+WrapText%3d%22False%22+FontSize%3d%2211%22+X%3d%225%22+Y%3d%2236%22+%2f%3e%0d%0a++++++%3cTD+Style%3d%22Class213%22+Merge%3d%22False%22+RowSpan%3d%22%22+ColSpan%3d%22%22+Format%3d%220.00%22+Width%3d%2275.75%22+Text%3d%22%22+Height%3d%2215.75%22+Align%3d%22Right%22+CellHasFormula%3d%22True%22+FontName%3d%22Calibri%22+WrapText%3d%22False%22+FontSize%3d%2211%22+X%3d%226%22+Y%3d%2236%22+%2f%3e%0d%0a++++++%3cTD+Style%3d%22Class213%22+Merge%3d%22False%22+RowSpan%3d%22%22+ColSpan%3d%22%22+Format%3d%220.00%22+Width%3d%2275.75%22+Text%3d%22%22+Height%3d%2215.75%22+Align%3d%22Right%22+CellHasFormula%3d%22True%22+FontName%3d%22Calibri%22+WrapText%3d%22False%22+FontSize%3d%2211%22+X%3d%227%22+Y%3d%2236%22+%2f%3e%0d%0a++++++%3cTD+Style%3d%22Class213%22+Merge%3d%22False%22+RowSpan%3d%22%22+ColSpan%3d%22%22+Format%3d%220.00%22+Width%3d%2275.75%22+Text%3d%22%22+Height%3d%2215.75%22+Align%3d%22Right%22+CellHasFormula%3d%22True%22+FontName%3d%22Calibri%22+WrapText%3d%22False%22+FontSize%3d%2211%22+X%3d%228%22+Y%3d%2236%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2236%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2236%22+%2f%3e%0d%0a++++%3c%2fTR%3e%0d%0a++++%3cTR%3e%0d%0a++++++%3cTD+Style%3d%22Class191%22+Merge%3d%22False%22+RowSpan%3d%22%22+ColSpan%3d%22%22+Format%3d%22General%22+Width%3d%2224.75%22+Text%3d%22%22+Height%3d%2216.5%22+Align%3d%22Left%22+CellHasFormula%3d%22False%22+FontName%3d%22Calibri%22+WrapText%3d%22False%22+FontSize%3d%2211%22+X%3d%221%22+Y%3d%2237%22+%2f%3e%0d%0a++++++%3cTD+Style%3d%22Class195%22+Merge%3d%22False%22+RowSpan%3d%22%22+ColSpan%3d%22%22+Format%3d%22General%22+Width%3d%2224.75%22+Text%3d%22%22+Height%3d%2216.5%22+Align%3d%22Left%22+CellHasFormula%3d%22False%22+FontName%3d%22Calibri%22+WrapText%3d%22False%22+FontSize%3d%2211%22+X%3d%222%22+Y%3d%2237%22+%2f%3e%0d%0a++++++%3cTD+Style%3d%22Class214%22+Merge%3d%22False%22+RowSpan%3d%22%22+ColSpan%3d%22%22+Format%3d%22General%22+Width%3d%22247.5%22+Text%3d%22%22+Height%3d%2216.5%22+Align%3d%22Left%22+CellHasFormula%3d%22True%22+FontName%3d%22Goudy+Old+Style%22+WrapText%3d%22False%22+FontSize%3d%2211%22+X%3d%223%22+Y%3d%2237%22+%2f%3e%0d%0a++++++%3cTD+Style%3d%22Class215%22+Merge%3d%22False%22+RowSpan%3d%22%22+ColSpan%3d%22%22+Format%3d%220.00%22+Width%3d%2275.75%22+Text%3d%22%22+Height%3d%2216.5%22+Align%3d%22Right%22+CellHasFormula%3d%22True%22+FontName%3d%22Calibri%22+WrapText%3d%22False%22+FontSize%3d%2211%22+X%3d%224%22+Y%3d%2237%22+%2f%3e%0d%0a++++++%3cTD+Style%3d%22Class215%22+Merge%3d%22False%22+RowSpan%3d%22%22+ColSpan%3d%22%22+Format%3d%220.00%22+Width%3d%2275.75%22+Text%3d%22%22+Height%3d%2216.5%22+Align%3d%22Right%22+CellHasFormula%3d%22True%22+FontName%3d%22Calibri%22+WrapText%3d%22False%22+FontSize%3d%2211%22+X%3d%225%22+Y%3d%2237%22+%2f%3e%0d%0a++++++%3cTD+Style%3d%22Class215%22+Merge%3d%22False%22+RowSpan%3d%22%22+ColSpan%3d%22%22+Format%3d%220.00%22+Width%3d%2275.75%22+Text%3d%22%22+Height%3d%2216.5%22+Align%3d%22Right%22+CellHasFormula%3d%22True%22+FontName%3d%22Calibri%22+WrapText%3d%22False%22+FontSize%3d%2211%22+X%3d%226%22+Y%3d%2237%22+%2f%3e%0d%0a++++++%3cTD+Style%3d%22Class215%22+Merge%3d%22False%22+RowSpan%3d%22%22+ColSpan%3d%22%22+Format%3d%220.00%22+Width%3d%2275.75%22+Text%3d%22%22+Height%3d%2216.5%22+Align%3d%22Right%22+CellHasFormula%3d%22True%22+FontName%3d%22Calibri%22+WrapText%3d%22False%22+FontSize%3d%2211%22+X%3d%227%22+Y%3d%2237%22+%2f%3e%0d%0a++++++%3cTD+Style%3d%22Class215%22+Merge%3d%22False%22+RowSpan%3d%22%22+ColSpan%3d%22%22+Format%3d%220.00%22+Width%3d%2275.75%22+Text%3d%22%22+Height%3d%2216.5%22+Align%3d%22Right%22+CellHasFormula%3d%22True%22+FontName%3d%22Calibri%22+WrapText%3d%22False%22+FontSize%3d%2211%22+X%3d%228%22+Y%3d%2237%22+%2f%3e%0d%0a++++++%3cTD+Style%3d%22Class191%22+Merge%3d%22False%22+RowSpan%3d%22%22+ColSpan%3d%22%22+Format%3d%22General%22+Width%3d%2224.75%22+Text%3d%22%22+Height%3d%2216.5%22+Align%3d%22Left%22+CellHasFormula%3d%22False%22+FontName%3d%22Calibri%22+WrapText%3d%22False%22+FontSize%3d%2211%22+X%3d%229%22+Y%3d%2237%22+%2f%3e%0d%0a++++++%3cTD+Style%3d%22Class195%22+Merge%3d%22False%22+RowSpan%3d%22%22+ColSpan%3d%22%22+Format%3d%22General%22+Width%3d%2224.75%22+Text%3d%22%22+Height%3d%2216.5%22+Align%3d%22Left%22+CellHasFormula%3d%22False%22+FontName%3d%22Calibri%22+WrapText%3d%22False%22+FontSize%3d%2211%22+X%3d%2210%22+Y%3d%2237%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2238%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2238%22+%2f%3e%0d%0a++++++%3cTD+Style%3d%22Class209%22+Merge%3d%22False%22+RowSpan%3d%22%22+ColSpan%3d%22%22+Format%3d%22General%22+Width%3d%22247.5%22+Text%3d%22%22+Height%3d%2215.75%22+Align%3d%22Left%22+CellHasFormula%3d%22True%22+FontName%3d%22Goudy+Old+Style%22+WrapText%3d%22False%22+FontSize%3d%2211%22+X%3d%223%22+Y%3d%2238%22+%2f%3e%0d%0a++++++%3cTD+Style%3d%22Class210%22+Merge%3d%22False%22+RowSpan%3d%22%22+ColSpan%3d%22%22+Format%3d%220.00%22+Width%3d%2275.75%22+Text%3d%22%22+Height%3d%2215.75%22+Align%3d%22Right%22+CellHasFormula%3d%22True%22+FontName%3d%22Calibri%22+WrapText%3d%22False%22+FontSize%3d%2211%22+X%3d%224%22+Y%3d%2238%22+%2f%3e%0d%0a++++++%3cTD+Style%3d%22Class210%22+Merge%3d%22False%22+RowSpan%3d%22%22+ColSpan%3d%22%22+Format%3d%220.00%22+Width%3d%2275.75%22+Text%3d%22%22+Height%3d%2215.75%22+Align%3d%22Right%22+CellHasFormula%3d%22True%22+FontName%3d%22Calibri%22+WrapText%3d%22False%22+FontSize%3d%2211%22+X%3d%225%22+Y%3d%2238%22+%2f%3e%0d%0a++++++%3cTD+Style%3d%22Class210%22+Merge%3d%22False%22+RowSpan%3d%22%22+ColSpan%3d%22%22+Format%3d%220.00%22+Width%3d%2275.75%22+Text%3d%22%22+Height%3d%2215.75%22+Align%3d%22Right%22+CellHasFormula%3d%22True%22+FontName%3d%22Calibri%22+WrapText%3d%22False%22+FontSize%3d%2211%22+X%3d%226%22+Y%3d%2238%22+%2f%3e%0d%0a++++++%3cTD+Style%3d%22Class210%22+Merge%3d%22False%22+RowSpan%3d%22%22+ColSpan%3d%22%22+Format%3d%220.00%22+Width%3d%2275.75%22+Text%3d%22%22+Height%3d%2215.75%22+Align%3d%22Right%22+CellHasFormula%3d%22True%22+FontName%3d%22Calibri%22+WrapText%3d%22False%22+FontSize%3d%2211%22+X%3d%227%22+Y%3d%2238%22+%2f%3e%0d%0a++++++%3cTD+Style%3d%22Class210%22+Merge%3d%22False%22+RowSpan%3d%22%22+ColSpan%3d%22%22+Format%3d%220.00%22+Width%3d%2275.75%22+Text%3d%22%22+Height%3d%2215.75%22+Align%3d%22Right%22+CellHasFormula%3d%22True%22+FontName%3d%22Calibri%22+WrapText%3d%22False%22+FontSize%3d%2211%22+X%3d%228%22+Y%3d%2238%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2238%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2238%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2239%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2239%22+%2f%3e%0d%0a++++++%3cTD+Style%3d%22Class212%22+Merge%3d%22False%22+RowSpan%3d%22%22+ColSpan%3d%22%22+Format%3d%22General%22+Width%3d%22247.5%22+Text%3d%22%22+Height%3d%2215.75%22+Align%3d%22Left%22+CellHasFormula%3d%22True%22+FontName%3d%22Goudy+Old+Style%22+WrapText%3d%22False%22+FontSize%3d%2211%22+X%3d%223%22+Y%3d%2239%22+%2f%3e%0d%0a++++++%3cTD+Style%3d%22Class213%22+Merge%3d%22False%22+RowSpan%3d%22%22+ColSpan%3d%22%22+Format%3d%220.00%22+Width%3d%2275.75%22+Text%3d%22%22+Height%3d%2215.75%22+Align%3d%22Right%22+CellHasFormula%3d%22True%22+FontName%3d%22Calibri%22+WrapText%3d%22False%22+FontSize%3d%2211%22+X%3d%224%22+Y%3d%2239%22+%2f%3e%0d%0a++++++%3cTD+Style%3d%22Class213%22+Merge%3d%22False%22+RowSpan%3d%22%22+ColSpan%3d%22%22+Format%3d%220.00%22+Width%3d%2275.75%22+Text%3d%22%22+Height%3d%2215.75%22+Align%3d%22Right%22+CellHasFormula%3d%22True%22+FontName%3d%22Calibri%22+WrapText%3d%22False%22+FontSize%3d%2211%22+X%3d%225%22+Y%3d%2239%22+%2f%3e%0d%0a++++++%3cTD+Style%3d%22Class213%22+Merge%3d%22False%22+RowSpan%3d%22%22+ColSpan%3d%22%22+Format%3d%220.00%22+Width%3d%2275.75%22+Text%3d%22%22+Height%3d%2215.75%22+Align%3d%22Right%22+CellHasFormula%3d%22True%22+FontName%3d%22Calibri%22+WrapText%3d%22False%22+FontSize%3d%2211%22+X%3d%226%22+Y%3d%2239%22+%2f%3e%0d%0a++++++%3cTD+Style%3d%22Class213%22+Merge%3d%22False%22+RowSpan%3d%22%22+ColSpan%3d%22%22+Format%3d%220.00%22+Width%3d%2275.75%22+Text%3d%22%22+Height%3d%2215.75%22+Align%3d%22Right%22+CellHasFormula%3d%22True%22+FontName%3d%22Calibri%22+WrapText%3d%22False%22+FontSize%3d%2211%22+X%3d%227%22+Y%3d%2239%22+%2f%3e%0d%0a++++++%3cTD+Style%3d%22Class213%22+Merge%3d%22False%22+RowSpan%3d%22%22+ColSpan%3d%22%22+Format%3d%220.00%22+Width%3d%2275.75%22+Text%3d%22%22+Height%3d%2215.75%22+Align%3d%22Right%22+CellHasFormula%3d%22True%22+FontName%3d%22Calibri%22+WrapText%3d%22False%22+FontSize%3d%2211%22+X%3d%228%22+Y%3d%2239%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2239%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2239%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2240%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2240%22+%2f%3e%0d%0a++++++%3cTD+Style%3d%22Class216%22+Merge%3d%22False%22+RowSpan%3d%22%22+ColSpan%3d%22%22+Format%3d%22General%22+Width%3d%22247.5%22+Text%3d%22%22+Height%3d%2215.75%22+Align%3d%22Left%22+CellHasFormula%3d%22True%22+FontName%3d%22Goudy+Old+Style%22+WrapText%3d%22False%22+FontSize%3d%2211%22+X%3d%223%22+Y%3d%2240%22+%2f%3e%0d%0a++++++%3cTD+Style%3d%22Class217%22+Merge%3d%22False%22+RowSpan%3d%22%22+ColSpan%3d%22%22+Format%3d%220.00%22+Width%3d%2275.75%22+Text%3d%22%22+Height%3d%2215.75%22+Align%3d%22Right%22+CellHasFormula%3d%22True%22+FontName%3d%22Calibri%22+WrapText%3d%22False%22+FontSize%3d%2211%22+X%3d%224%22+Y%3d%2240%22+%2f%3e%0d%0a++++++%3cTD+Style%3d%22Class217%22+Merge%3d%22False%22+RowSpan%3d%22%22+ColSpan%3d%22%22+Format%3d%220.00%22+Width%3d%2275.75%22+Text%3d%22%22+Height%3d%2215.75%22+Align%3d%22Right%22+CellHasFormula%3d%22True%22+FontName%3d%22Calibri%22+WrapText%3d%22False%22+FontSize%3d%2211%22+X%3d%225%22+Y%3d%2240%22+%2f%3e%0d%0a++++++%3cTD+Style%3d%22Class217%22+Merge%3d%22False%22+RowSpan%3d%22%22+ColSpan%3d%22%22+Format%3d%220.00%22+Width%3d%2275.75%22+Text%3d%22%22+Height%3d%2215.75%22+Align%3d%22Right%22+CellHasFormula%3d%22True%22+FontName%3d%22Calibri%22+WrapText%3d%22False%22+FontSize%3d%2211%22+X%3d%226%22+Y%3d%2240%22+%2f%3e%0d%0a++++++%3cTD+Style%3d%22Class217%22+Merge%3d%22False%22+RowSpan%3d%22%22+ColSpan%3d%22%22+Format%3d%220.00%22+Width%3d%2275.75%22+Text%3d%22%22+Height%3d%2215.75%22+Align%3d%22Right%22+CellHasFormula%3d%22True%22+FontName%3d%22Calibri%22+WrapText%3d%22False%22+FontSize%3d%2211%22+X%3d%227%22+Y%3d%2240%22+%2f%3e%0d%0a++++++%3cTD+Style%3d%22Class217%22+Merge%3d%22False%22+RowSpan%3d%22%22+ColSpan%3d%22%22+Format%3d%220.00%22+Width%3d%2275.75%22+Text%3d%22%22+Height%3d%2215.75%22+Align%3d%22Right%22+CellHasFormula%3d%22True%22+FontName%3d%22Calibri%22+WrapText%3d%22False%22+FontSize%3d%2211%22+X%3d%228%22+Y%3d%2240%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2240%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2240%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</t>
  </si>
  <si>
    <t xml:space="preserve"> %2211%22+X%3d%221%22+Y%3d%2241%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2241%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2241%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224%22+Y%3d%2241%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225%22+Y%3d%2241%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226%22+Y%3d%2241%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227%22+Y%3d%2241%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228%22+Y%3d%2241%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2241%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2241%22+%2f%3e%0d%0a++++%3c%2fTR%3e%0d%0a++++%3cTR%3e%0d%0a++++++%3cTD+Style%3d%22Class191%22+Merge%3d%22False%22+RowSpan%3d%22%22+ColSpan%3d%22%22+Format%3d%22General%22+Width%3d%2224.75%22+Text%3d%22%22+Height%3d%2216.5%22+Align%3d%22Left%22+CellHasFormula%3d%22False%22+FontName%3d%22Calibri%22+WrapText%3d%22False%22+FontSize%3d%2211%22+X%3d%221%22+Y%3d%2242%22+%2f%3e%0d%0a++++++%3cTD+Style%3d%22Class195%22+Merge%3d%22False%22+RowSpan%3d%22%22+ColSpan%3d%22%22+Format%3d%22General%22+Width%3d%2224.75%22+Text%3d%22%22+Height%3d%2216.5%22+Align%3d%22Left%22+CellHasFormula%3d%22False%22+FontName%3d%22Calibri%22+WrapText%3d%22False%22+FontSize%3d%2211%22+X%3d%222%22+Y%3d%2242%22+%2f%3e%0d%0a++++++%3cTD+Style%3d%22Class218%22+Merge%3d%22False%22+RowSpan%3d%22%22+ColSpan%3d%22%22+Format%3d%22General%22+Width%3d%22247.5%22+Text%3d%22%22+Height%3d%2216.5%22+Align%3d%22Left%22+CellHasFormula%3d%22True%22+FontName%3d%22Goudy+Old+Style%22+WrapText%3d%22False%22+FontSize%3d%2211%22+X%3d%223%22+Y%3d%2242%22+%2f%3e%0d%0a++++++%3cTD+Style%3d%22Class219%22+Merge%3d%22False%22+RowSpan%3d%22%22+ColSpan%3d%22%22+Format%3d%220.00%22+Width%3d%2275.75%22+Text%3d%22%22+Height%3d%2216.5%22+Align%3d%22Right%22+CellHasFormula%3d%22True%22+FontName%3d%22Calibri%22+WrapText%3d%22False%22+FontSize%3d%2211%22+X%3d%224%22+Y%3d%2242%22+%2f%3e%0d%0a++++++%3cTD+Style%3d%22Class219%22+Merge%3d%22False%22+RowSpan%3d%22%22+ColSpan%3d%22%22+Format%3d%220.00%22+Width%3d%2275.75%22+Text%3d%22%22+Height%3d%2216.5%22+Align%3d%22Right%22+CellHasFormula%3d%22True%22+FontName%3d%22Calibri%22+WrapText%3d%22False%22+FontSize%3d%2211%22+X%3d%225%22+Y%3d%2242%22+%2f%3e%0d%0a++++++%3cTD+Style%3d%22Class219%22+Merge%3d%22False%22+RowSpan%3d%22%22+ColSpan%3d%22%22+Format%3d%220.00%22+Width%3d%2275.75%22+Text%3d%22%22+Height%3d%2216.5%22+Align%3d%22Right%22+CellHasFormula%3d%22True%22+FontName%3d%22Calibri%22+WrapText%3d%22False%22+FontSize%3d%2211%22+X%3d%226%22+Y%3d%2242%22+%2f%3e%0d%0a++++++%3cTD+Style%3d%22Class219%22+Merge%3d%22False%22+RowSpan%3d%22%22+ColSpan%3d%22%22+Format%3d%220.00%22+Width%3d%2275.75%22+Text%3d%22%22+Height%3d%2216.5%22+Align%3d%22Right%22+CellHasFormula%3d%22True%22+FontName%3d%22Calibri%22+WrapText%3d%22False%22+FontSize%3d%2211%22+X%3d%227%22+Y%3d%2242%22+%2f%3e%0d%0a++++++%3cTD+Style%3d%22Class219%22+Merge%3d%22False%22+RowSpan%3d%22%22+ColSpan%3d%22%22+Format%3d%220.00%22+Width%3d%2275.75%22+Text%3d%22%22+Height%3d%2216.5%22+Align%3d%22Right%22+CellHasFormula%3d%22True%22+FontName%3d%22Calibri%22+WrapText%3d%22False%22+FontSize%3d%2211%22+X%3d%228%22+Y%3d%2242%22+%2f%3e%0d%0a++++++%3cTD+Style%3d%22Class211%22+Merge%3d%22False%22+RowSpan%3d%22%22+ColSpan%3d%22%22+Format%3d%22General%22+Width%3d%2224.75%22+Text%3d%22%22+Height%3d%2216.5%22+Align%3d%22Left%22+CellHasFormula%3d%22False%22+FontName%3d%22Calibri%22+WrapText%3d%22False%22+FontSize%3d%2211%22+X%3d%229%22+Y%3d%2242%22+%2f%3e%0d%0a++++++%3cTD+Style%3d%22Class195%22+Merge%3d%22False%22+RowSpan%3d%22%22+ColSpan%3d%22%22+Format%3d%22General%22+Width%3d%2224.75%22+Text%3d%22%22+Height%3d%2216.5%22+Align%3d%22Left%22+CellHasFormula%3d%22False%22+FontName%3d%22Calibri%22+WrapText%3d%22False%22+FontSize%3d%2211%22+X%3d%2210%22+Y%3d%2242%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2243%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2243%22+%2f%3e%0d%0a++++++%3cTD+Style%3d%22Class209%22+Merge%3d%22False%22+RowSpan%3d%22%22+ColSpan%3d%22%22+Format%3d%22General%22+Width%3d%22247.5%22+Text%3d%22%22+Height%3d%2215.75%22+Align%3d%22Left%22+CellHasFormula%3d%22True%22+FontName%3d%22Goudy+Old+Style%22+WrapText%3d%22False%22+FontSize%3d%2211%22+X%3d%223%22+Y%3d%2243%22+%2f%3e%0d%0a++++++%3cTD+Style%3d%22Class210%22+Merge%3d%22False%22+RowSpan%3d%22%22+ColSpan%3d%22%22+Format%3d%220.00%22+Width%3d%2275.75%22+Text%3d%22%22+Height%3d%2215.75%22+Align%3d%22Right%22+CellHasFormula%3d%22True%22+FontName%3d%22Calibri%22+WrapText%3d%22False%22+FontSize%3d%2211%22+X%3d%224%22+Y%3d%2243%22+%2f%3e%0d%0a++++++%3cTD+Style%3d%22Class210%22+Merge%3d%22False%22+RowSpan%3d%22%22+ColSpan%3d%22%22+Format%3d%220.00%22+Width%3d%2275.75%22+Text%3d%22%22+Height%3d%2215.75%22+Align%3d%22Right%22+CellHasFormula%3d%22True%22+FontName%3d%22Calibri%22+WrapText%3d%22False%22+FontSize%3d%2211%22+X%3d%225%22+Y%3d%2243%22+%2f%3e%0d%0a++++++%3cTD+Style%3d%22Class210%22+Merge%3d%22False%22+RowSpan%3d%22%22+ColSpan%3d%22%22+Format%3d%220.00%22+Width%3d%2275.75%22+Text%3d%22%22+Height%3d%2215.75%22+Align%3d%22Right%22+CellHasFormula%3d%22True%22+FontName%3d%22Calibri%22+WrapText%3d%22False%22+FontSize%3d%2211%22+X%3d%226%22+Y%3d%2243%22+%2f%3e%0d%0a++++++%3cTD+Style%3d%22Class210%22+Merge%3d%22False%22+RowSpan%3d%22%22+ColSpan%3d%22%22+Format%3d%220.00%22+Width%3d%2275.75%22+Text%3d%22%22+Height%3d%2215.75%22+Align%3d%22Right%22+CellHasFormula%3d%22True%22+FontName%3d%22Calibri%22+WrapText%3d%22False%22+FontSize%3d%2211%22+X%3d%227%22+Y%3d%2243%22+%2f%3e%0d%0a++++++%3cTD+Style%3d%22Class210%22+Merge%3d%22False%22+RowSpan%3d%22%22+ColSpan%3d%22%22+Format%3d%220.00%22+Width%3d%2275.75%22+Text%3d%22%22+Height%3d%2215.75%22+Align%3d%22Right%22+CellHasFormula%3d%22True%22+FontName%3d%22Calibri%22+WrapText%3d%22False%22+FontSize%3d%2211%22+X%3d%228%22+Y%3d%2243%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2243%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2243%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2244%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2244%22+%2f%3e%0d%0a++++++%3cTD+Style%3d%22Class212%22+Merge%3d%22False%22+RowSpan%3d%22%22+ColSpan%3d%22%22+Format%3d%22General%22+Width%3d%22247.5%22+Text%3d%22%22+Height%3d%2215.75%22+Align%3d%22Left%22+CellHasFormula%3d%22True%22+FontName%3d%22Goudy+Old+Style%22+WrapText%3d%22False%22+FontSize%3d%2211%22+X%3d%223%22+Y%3d%2244%22+%2f%3e%0d%0a++++++%3cTD+Style%3d%22Class213%22+Merge%3d%22False%22+RowSpan%3d%22%22+ColSpan%3d%22%22+Format%3d%220.00%22+Width%3d%2275.75%22+Text%3d%22%22+Height%3d%2215.75%22+Align%3d%22Right%22+CellHasFormula%3d%22True%22+FontName%3d%22Calibri%22+WrapText%3d%22False%22+FontSize%3d%2211%22+X%3d%224%22+Y%3d%2244%22+%2f%3e%0d%0a++++++%3cTD+Style%3d%22Class213%22+Merge%3d%22False%22+RowSpan%3d%22%22+ColSpan%3d%22%22+Format%3d%220.00%22+Width%3d%2275.75%22+Text%3d%22%22+Height%3d%2215.75%22+Align%3d%22Right%22+CellHasFormula%3d%22True%22+FontName%3d%22Calibri%22+WrapText%3d%22False%22+FontSize%3d%2211%22+X%3d%225%22+Y%3d%2244%22+%2f%3e%0d%0a++++++%3cTD+Style%3d%22Class213%22+Merge%3d%22False%22+RowSpan%3d%22%22+ColSpan%3d%22%22+Format%3d%220.00%22+Width%3d%2275.75%22+Text%3d%22%22+Height%3d%2215.75%22+Align%3d%22Right%22+CellHasFormula%3d%22True%22+FontName%3d%22Calibri%22+WrapText%3d%22False%22+FontSize%3d%2211%22+X%3d%226%22+Y%3d%2244%22+%2f%3e%0d%0a++++++%3cTD+Style%3d%22Class213%22+Merge%3d%22False%22+RowSpan%3d%22%22+ColSpan%3d%22%22+Format%3d%220.00%22+Width%3d%2275.75%22+Text%3d%22%22+Height%3d%2215.75%22+Align%3d%22Right%22+CellHasFormula%3d%22True%22+FontName%3d%22Calibri%22+WrapText%3d%22False%22+FontSize%3d%2211%22+X%3d%227%22+Y%3d%2244%22+%2f%3e%0d%0a++++++%3cTD+Style%3d%22Class213%22+Merge%3d%22False%22+RowSpan%3d%22%22+ColSpan%3d%22%22+Format%3d%220.00%22+Width%3d%2275.75%22+Text%3d%22%22+Height%3d%2215.75%22+Align%3d%22Right%22+CellHasFormula%3d%22True%22+FontName%3d%22Calibri%22+WrapText%3d%22False%22+FontSize%3d%2211%22+X%3d%228%22+Y%3d%2244%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2244%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2244%22+%2f%3e%0d%0a++++%3c%2fTR%3e%0d%0a++++%3cTR%3e%0d%0a++++++%3cTD+Style%3d%22Class191%22+Merge%3d%22False%22+RowSpan%3d%22%22+ColSpan%3d%22%22+Format%3d%22General%22+Width%3d%2224.75%22+Text%3d%22%22+Height%3d%2216.5%22+Align%3d%22Left%22+CellHasFormula%3d%22False%22+FontName%3d%22Calibri%22+WrapText%3d%22False%22+FontSize%3d%2211%22+X%3d%221%22+Y%3d%2245%22+%2f%3e%0d%0a++++++%3cTD+Style%3d%22Class195%22+Merge%3d%22False%22+RowSpan%3d%22%22+ColSpan%3d%22%22+Format%3d%22General%22+Width%3d%2224.75%22+Text%3d%22%22+Height%3d%2216.5%22+Align%3d%22Left%22+CellHasFormula%3d%22False%22+FontName%3d%22Calibri%22+WrapText%3d%22False%22+FontSize%3d%2211%22+X%3d%222%22+Y%3d%2245%22+%2f%3e%0d%0a++++++%3cTD+Style%3d%22Class214%22+Merge%3d%22False%22+RowSpan%3d%22%22+ColSpan%3d%22%22+Format%3d%22General%22+Width%3d%22247.5%22+Text%3d%22%22+Height%3d%2216.5%22+Align%3d%22Left%22+CellHasFormula%3d%22True%22+FontName%3d%22Goudy+Old+Style%22+WrapText%3d%22False%22+FontSize%3d%2211%22+X%3d%223%22+Y%3d%2245%22+%2f%3e%0d%0a++++++%3cTD+Style%3d%22Class215%22+Merge%3d%22False%22+RowSpan%3d%22%22+ColSpan%3d%22%22+Format%3d%220.00%22+Width%3d%2275.75%22+Text%3d%22%22+Height%3d%2216.5%22+Align%3d%22Right%22+CellHasFormula%3d%22True%22+FontName%3d%22Calibri%22+WrapText%3d%22False%22+FontSize%3d%2211%22+X%3d%224%22+Y%3d%2245%22+%2f%3e%0d%0a++++++%3cTD+Style%3d%22Class215%22+Merge%3d%22False%22+RowSpan%3d%22%22+ColSpan%3d%22%22+Format%3d%220.00%22+Width%3d%2275.75%22+Text%3d%22%22+Height%3d%2216.5%22+Align%3d%22Right%22+CellHasFormula%3d%22True%22+FontName%3d%22Calibri%22+WrapText%3d%22False%22+FontSize%3d%2211%22+X%3d%225%22+Y%3d%2245%22+%2f%3e%0d%0a++++++%3cTD+Style%3d%22Class215%22+Merge%3d%22False%22+RowSpan%3d%22%22+ColSpan%3d%22%22+Format%3d%220.00%22+Width%3d%2275.75%22+Text%3d%22%22+Height%3d%2216.5%22+Align%3d%22Right%22+CellHasFormula%3d%22True%22+FontName%3d%22Calibri%22+WrapText%3d%22False%22+FontSize%3d%2211%22+X%3d%226%22+Y%3d%2245%22+%2f%3e%0d%0a++++++%3cTD+Style%3d%22Class215%22+Merge%3d%22False%22+RowSpan%3d%22%22+ColSpan%3d%22%22+Format%3d%220.00%22+Width%3d%2275.75%22+Text%3d%22%22+Height%3d%2216.5%22+Align%3d%22Right%22+CellHasFormula%3d%22True%22+FontName%3d%22Calibri%22+WrapText%3d%22False%22+FontSize%3d%2211%22+X%3d%227%22+Y%3d%2245%22+%2f%3e%0d%0a++++++%3cTD+Style%3d%22Class215%22+Merge%3d%22False%22+RowSpan%3d%22%22+ColSpan%3d%22%22+Format%3d%220.00%22+Width%3d%2275.75%22+Text%3d%22%22+Height%3d%2216.5%22+Align%3d%22Right%22+CellHasFormula%3d%22True%22+FontName%3d%22Calibri%22+WrapText%3d%22False%22+FontSize%3d%2211%22+X%3d%228%22+Y%3d%2245%22+%2f%3e%0d%0a++++++%3cTD+Style%3d%22Class191%22+Merge%3d%22False%22+RowSpan%3d%22%22+ColSpan%3d%22%22+Format%3d%22General%22+Width%3d%2224.75%22+Text%3d%22%22+Height%3d%2216.5%22+Align%3d%22Left%22+CellHasFormula%3d%22False%22+FontName%3d%22Calibri%22+WrapText%3d%22False%22+FontSize%3d%2211%22+X%3d%229%22+Y%3d%2245%22+%2f%3e%0d%0a++++++%3cTD+Style%3d%22Class195%22+Merge%3d%22False%22+RowSpan%3d%22%22+ColSpan%3d%22%22+Format%3d%22General%22+Width%3d%2224.75%22+Text%3d%22%22+Height%3d%2216.5%22+Align%3d%22Left%22+CellHasFormula%3d%22False%22+FontName%3d%22Calibri%22+WrapText%3d%22False%22+FontSize%3d%2211%22+X%3d%2210%22+Y%3d%2245%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2246%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2246%22+%2f%3e%0d%0a++++++%3cTD+Style%3d%22Class220%22+Merge%3d%22False%22+RowSpan%3d%22%22+ColSpan%3d%22%22+Format%3d%22General%22+Width%3d%22247.5%22+Text%3d%22%22+Height%3d%2215.75%22+Align%3d%22Left%22+CellHasFormula%3d%22True%22+FontName%3d%22Goudy+Old+Style%22+WrapText%3d%22False%22+FontSize%3d%2211%22+X%3d%223%22+Y%3d%2246%22+%2f%3e%0d%0a++++++%3cTD+Style%3d%22Class221%22+Merge%3d%22False%22+RowSpan%3d%22%22+ColSpan%3d%22%22+Format%3d%220.00%22+Width%3d%2275.75%22+Text%3d%22%22+Height%3d%2215.75%22+Align%3d%22Right%22+CellHasFormula%3d%22True%22+FontName%3d%22Calibri%22+WrapText%3d%22False%22+FontSize%3d%2211%22+X%3d%224%22+Y%3d%2246%22+%2f%3e%0d%0a++++++%3cTD+Style%3d%22Class221%22+Merge%3d%22False%22+RowSpan%3d%22%22+ColSpan%3d%22%22+Format%3d%220.00%22+Width%3d%2275.75%22+Text%3d%22%22+Height%3d%2215.75%22+Align%3d%22Right%22+CellHasFormula%3d%22True%22+FontName%3d%22Calibri%22+WrapText%3d%22False%22+FontSize%3d%2211%22+X%3d%225%22+Y%3d%2246%22+%2f%3e%0d%0a++++++%3cTD+Style%3d%22Class221%22+Merge%3d%22False%22+RowSpan%3d%22%22+ColSpan%3d%22%22+Format%3d%220.00%22+Width%3d%2275.75%22+Text%3d%22%22+Height%3d%2215.75%22+Align%3d%22Right%22+CellHasFormula%3d%22True%22+FontName%3d%22Calibri%22+WrapText%3d%22False%22+FontSize%3d%2211%22+X%3d%226%22+Y%3d%2246%22+%2f%3e%0d%0a++++++%3cTD+Style%3d%22Class221%22+Merge%3d%22False%22+RowSpan%3d%22%22+ColSpan%3d%22%22+Format%3d%220.00%22+Width%3d%2275.75%22+Text%3d%22%22+Height%3d%2215.75%22+Align%3d%22Right%22+CellHasFormula%3d%22True%22+FontName%3d%22Calibri%22+WrapText%3d%22False%22+FontSize%3d%2211%22+X%3d%227%22+Y%3d%2246%22+%2f%3e%0d%0a++++++%3cTD+Style%3d%22Class221%22+Merge%3d%22False%22+RowSpan%3d%22%22+ColSpan%3d%22%22+Format%3d%220.00%22+Width%3d%2275.75%22+Text%3d%22%22+Height%3d%2215.75%22+Align%3d%22Right%22+CellHasFormula%3d%22True%22+FontName%3d%22Calibri%22+WrapText%3d%22False%22+FontSize%3d%2211%22+X%3d%228%22+Y%3d%2246%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2246%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2246%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2247%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2247%22+%2f%3e%0d%0a++++++%3cTD+Style%3d%22Class212%22+Merge%3d%22False%22+RowSpan%3d%22%22+ColSpan%3d%22%22+Format%3d%22General%22+Width%3d%22247.5%22+Text%3d%22%22+Height%3d%2215.75%22+Align%3d%22Left%22+CellHasFormula%3d%22True%22+FontName%3d%22Goudy+Old+Style%22+WrapText%3d%22False%22+FontSize%3d%2211%22+X%3d%223%22+Y%3d%2247%22+%2f%3e%0d%0a++++++%3cTD+Style%3d%22Class213%22+Merge%3d%22False%22+RowSpan%3d%22%22+ColSpan%3d%22%22+Format%3d%220.00%22+Width%3d%2275.75%22+Text%3d%22%22+Height%3d%2215.75%22+Align%3d%22Right%22+CellHasFormula%3d%22True%22+FontName%3d%22Calibri%22+WrapText%3d%22False%22+FontSize%3d%2211%22+X%3d%224%22+Y%3d%2247%22+%2f%3e%0d%0a++++++%3cTD+Style%3d%22Class213%22+Merge%3d%22False%22+RowSpan%3d%22%22+ColSpan%3d%22%22+Format%3d%220.00%22+Width%3d%2275.75%22+Text%3d%22%22+Height%3d%2215.75%22+Align%3d%22Right%22+CellHasFormula%3d%22True%22+FontName%3d%22Calibri%22+WrapText%3d%22False%22+FontSize%3d%2211%22+X%3d%225%22+Y%3d%2247%22+%2f%3e%0d%0a++++++%3cTD+Style%3d%22Class213%22+Merge%3d%22False%22+RowSpan%3d%22%22+ColSpan%3d%22%22+Format%3d%220.00%22+Width%3d%2275.75%22+Text%3d%22%22+Height%3d%2215.75%22+Align%3d%22Right%22+CellHasFormula%3d%22True%22+FontName%3d%22Calibri%22+WrapText%3d%22False%22+FontSize%3d%2211%22+X%3d%226%22+Y%3d%2247%22+%2f%3e%0d%0a++++++%3cTD+Style%3d%22Class213%22+Merge%3d%22False%22+RowSpan%3d%22%22+ColSpan%3d%22%22+Format%3d%220.00%22+Width%3d%2275.75%22+Text%3d%22%22+Height%3d%2215.75%22+Align%3d%22Right%22+CellHasFormula%3d%22True%22+FontName%3d%22Calibri%22+WrapText%3d%22False%22+FontSize%3d%2211%22+X%3d%227%22+Y%3d%2247%22+%2f%3e%0d%0a++++++%3cTD+Style%3d%22Class213%22+Merge%3d%22False%22+RowSpan%3d%22%22+ColSpan%3d%22%22+Format%3d%220.00%22+Width%3d%2275.75%22+Text%3d%22%22+Height%3d%2215.75%22+Align%3d%22Right%22+CellHasFormula%3d%22True%22+FontName%3d%22Calibri%22+WrapText%3d%22False%22+FontSize%3d%2211%22+X%3d%228%22+Y%3d%2247%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2247%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2247%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2248%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2248%22+%2f%3e%0d%0a++++++%3cTD+Style%3d%22Class216%22+Merge%3d%22False%22+RowSpan%3d%22%22+ColSpan%3d%22%22+Format%3d%22General%22+Width%3d%22247.5%22+Text%3d%22%22+Height%3d%2215.75%22+Align%3d%22Left%22+CellHasFormula%3d%22True%22+FontName%3d%22Goudy+Old+Style%22+WrapText%3d%22False%22+FontSize%3d%2211%22+X%3d%223%22+Y%3d%2248%22+%2f%3e%0d%0a++++++%3cTD+Style%3d%22Class217%22+Merge%3d%22False%22+RowSpan%3d%22%22+ColSpan%3d%22%22+Format%3d%220.00%22+Width%3d%2275.75%22+Text%3d%22%22+Height%3d%2215.75%22+Align%3d%22Right%22+CellHasFormula%3d%22True%22+FontName%3d%22Calibri%22+WrapText%3d%22False%22+FontSize%3d%2211%22+X%3d%224%22+Y%3d%2248%22+%2f%3e%0d%0a++++++%3cTD+Style%3d%22Class217%22+Merge%3d%22False%22+RowSpan%3d%22%22+ColSpan%3d%22%22+Format%3d%220.00%22+Width%3d%2275.75%22+Text%3d%22%22+Height%3d%2215.75%22+Align%3d%22Right%22+CellHasFormula%3d%22True%22+FontName%3d%22Calibri%22+WrapText%3d%22False%22+FontSize%3d%2211%22+X%3d%225%22+Y%3d%2248%22+%2f%3e%0d%0a++++++%3cTD+Style%3d%22Class217%22+Merge%3d%22False%22+RowSpan%3d%22%22+ColSpan%3d%22%22+Format%3d%220.00%22+Width%3d%2275.75%22+Text%3d%22%22+Height%3d%2215.75%22+Align%3d%22Right%22+CellHasFormula%3d%22True%22+FontName%3d%22Calibri%22+WrapText%3d%22False%22+FontSize%3d%2211%22+X%3d%226%22+Y%3d%2248%22+%2f%3e%0d%0a++++++%3cTD+Style%3d%22Class217%22+Merge%3d%22False%22+RowSpan%3d%22%22+ColSpan%3d%22%22+Format%3d%220.00%22+Width%3d%2275.75%22+Text%3d%22%22+Height%3d%2215.75%22+Align%3d%22Right%22+CellHasFormula%3d%22True%22+FontName%3d%22Calibri%22+WrapText%3d%22False%22+FontSize%3d%2211%22+X%3d%227%22+Y%3d%2248%22+%2f%3e%0d%0a++++++%3cTD+Style%3d%22Class217%22+Merge%3d%22False%22+RowSpan%3d%22%22+ColSpan%3d%22%22+Format%3d%220.00%22+Width%3d%2275.75%22+Text%3d%22%22+Height%3d%2215.75%22+Align%3d%22Right%22+CellHasFormula%3d%22True%22+FontName%3d%22Calibri%22+WrapText%3d%22False%22+FontSize%3d%2211%22+X%3d%228%22+Y%3d%2248%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2248%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2248%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2249%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2249%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2249%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224%22+Y%3d%2249%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225%22+Y%3d%2249%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226%22+Y%3d%2249%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227%22+Y%3d%2249%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228%22+Y%3d%2249%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2249%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2249%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2250%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2250%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2250%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224%22+Y%3d%2250%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225%22+Y%3d%2250%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226%22+Y%3d%2250%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227%22+Y%3d%2250%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228%22+Y%3d%2250%22+%2f%3e%0d%0a++++++%3cTD+Style%3d%22Class211%22+Merge%3d%22False%22+RowSpan%3d%22%22+ColSpan%3d%22%22+Format%3d%22General%22+Width%3d%2224.75%22+Text%3d%22%22+Height%3d%2215.75%22+Align%3d%22Left%22+CellHasFormula%3d%22False%22+FontName%3d%22Calibri%22+WrapText%3d%22False%22+FontSize%3d%2211%22+X%3d%229%22+Y%3d%2250%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2250%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2251%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2251%22+%2f%3e%0d%0a++++++%3cTD+Style%3d%22Class200%22+Merge%3d%22False%22+RowSpan%3d%22%22+ColSpan%3d%22%22+Forma</t>
  </si>
  <si>
    <t xml:space="preserve"> t%3d%22General%22+Width%3d%22247.5%22+Text%3d%22%22+Height%3d%2215.75%22+Align%3d%22Left%22+CellHasFormula%3d%22True%22+FontName%3d%22Goudy+Old+Style%22+WrapText%3d%22False%22+FontSize%3d%2211%22+X%3d%223%22+Y%3d%2251%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224%22+Y%3d%2251%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225%22+Y%3d%2251%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226%22+Y%3d%2251%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227%22+Y%3d%2251%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228%22+Y%3d%2251%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2251%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2251%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2252%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2252%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2252%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224%22+Y%3d%2252%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225%22+Y%3d%2252%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226%22+Y%3d%2252%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227%22+Y%3d%2252%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228%22+Y%3d%2252%22+%2f%3e%0d%0a++++++%3cTD+Style%3d%22Class211%22+Merge%3d%22False%22+RowSpan%3d%22%22+ColSpan%3d%22%22+Format%3d%22General%22+Width%3d%2224.75%22+Text%3d%22%22+Height%3d%2215.75%22+Align%3d%22Left%22+CellHasFormula%3d%22False%22+FontName%3d%22Calibri%22+WrapText%3d%22False%22+FontSize%3d%2211%22+X%3d%229%22+Y%3d%2252%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2252%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2253%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2253%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2253%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224%22+Y%3d%2253%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225%22+Y%3d%2253%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226%22+Y%3d%2253%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227%22+Y%3d%2253%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228%22+Y%3d%2253%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2253%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2253%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2254%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2254%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2254%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224%22+Y%3d%2254%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225%22+Y%3d%2254%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226%22+Y%3d%2254%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227%22+Y%3d%2254%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228%22+Y%3d%2254%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2254%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2254%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2255%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2255%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2255%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224%22+Y%3d%2255%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225%22+Y%3d%2255%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226%22+Y%3d%2255%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227%22+Y%3d%2255%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228%22+Y%3d%2255%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2255%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2255%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2256%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2256%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2256%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224%22+Y%3d%2256%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225%22+Y%3d%2256%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226%22+Y%3d%2256%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227%22+Y%3d%2256%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228%22+Y%3d%2256%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2256%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2256%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2257%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2257%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2257%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224%22+Y%3d%2257%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225%22+Y%3d%2257%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226%22+Y%3d%2257%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227%22+Y%3d%2257%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228%22+Y%3d%2257%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2257%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2257%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2258%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2258%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2258%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224%22+Y%3d%2258%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225%22+Y%3d%2258%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226%22+Y%3d%2258%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227%22+Y%3d%2258%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228%22+Y%3d%2258%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2258%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2258%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2259%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2259%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2259%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224%22+Y%3d%2259%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225%22+Y%3d%2259%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226%22+Y%3d%2259%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227%22+Y%3d%2259%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228%22+Y%3d%2259%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2259%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2259%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2260%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2260%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2260%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224%22+Y%3d%2260%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225%22+Y%3d%2260%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226%22+Y%3d%2260%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227%22+Y%3d%2260%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228%22+Y%3d%2260%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2260%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2260%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2261%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2261%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2261%22+%2f%3e%0d%0a++++++%3cTD+Style%3d%22Class201%22+Merge%3d%22False%22+RowSpan%3d%22%22+ColSpan%3d%22%22+Format%3d%220.00%22+Width%3d%2275.75%22+Text%3d%22%22+Height%3d%2215.75%22+Align%3d%22Right%22+CellHasFormula%3d%22Tru</t>
  </si>
  <si>
    <t xml:space="preserve">
.Class188{font-family: Calibri; font-size:11pt; color:Black;border: 0.5pt  None  Black ;background-color:White; text-align:left;vertical-align:bottom;}
.Class189{font-family: Calibri; font-size:11pt; color:Black;border-bottom-style: Solid ;border-top-width: 0.5pt ;border-left-width: 0.5pt ;border-right-width: 0.5pt ;border-bottom-width: 1.5pt ;border-top-color: Black ;border-left-color: Black ;border-right-color: Black ;border-bottom-color: #254061 ;background-color:White; text-align:left;vertical-align:bottom;}
.Class190{font-family: Calibri; font-size:11pt; color:White;border-bottom-style: Solid ;border-top-width: 0.5pt ;border-left-width: 0.5pt ;border-right-width: 0.5pt ;border-bottom-width: 1.5pt ;border-top-color: Black ;border-left-color: Black ;border-right-color: Black ;border-bottom-color: #254061 ;background-color:White; text-align:right;vertical-align:bottom;}
.Class191{font-family: Calibri; font-size:11pt; color:Black;border-right-style: Solid ;border-top-width: 0.5pt ;border-left-width: 0.5pt ;border-right-width: 1.5pt ;border-bottom-width: 0.5pt ;border-top-color: Black ;border-left-color: Black ;border-right-color: #254061 ;border-bottom-color: Black ;background-color:White; text-align:left;vertical-align:bottom;}
.Class192{font-family: Calibri; font-size:11pt; color:Black;border-top-style: Solid ;border-left-style: Solid ;border-top-width: 1.5pt ;border-left-width: 1.5pt ;border-right-width: 0.5pt ;border-bottom-width: 0.5pt ;border-top-color: #254061 ;border-left-color: #254061 ;border-right-color: Black ;border-bottom-color: Black ;background-color:White; text-align:left;vertical-align:bottom;}
.Class193{font-family: Calibri; font-size:11pt; color:Black;border-top-style: Solid ;border-top-width: 1.5pt ;border-left-width: 0.5pt ;border-right-width: 0.5pt ;border-bottom-width: 0.5pt ;border-top-color: #254061 ;border-left-color: Black ;border-right-color: Black ;border-bottom-color: Black ;background-color:White; text-align:left;vertical-align:bottom;}
.Class194{font-family: Calibri; font-size:11pt; color:Black;border-top-style: Solid ;border-right-style: Solid ;border-top-width: 1.5pt ;border-left-width: 0.5pt ;border-right-width: 1.5pt ;border-bottom-width: 0.5pt ;border-top-color: #254061 ;border-left-color: Black ;border-right-color: #254061 ;border-bottom-color: Black ;background-color:White; text-align:left;vertical-align:bottom;}
.Class195{font-family: Calibri; font-size:11pt; color:Black;border-left-style: Solid ;border-top-width: 0.5pt ;border-left-width: 1.5pt ;border-right-width: 0.5pt ;border-bottom-width: 0.5pt ;border-top-color: Black ;border-left-color: #254061 ;border-right-color: Black ;border-bottom-color: Black ;background-color:White; text-align:left;vertical-align:bottom;}
.Class196{font-family: Goudy Old Style; font-size:16pt; color:#254061;font-weight: bold;border: 0.5pt  None  Black ;background-color:White; text-align:left;vertical-align:bottom;}
.Class197{font-family: Calibri; font-size:11pt; color:White;border-left-style: Solid ;border-top-width: 0.5pt ;border-left-width: 1.5pt ;border-right-width: 0.5pt ;border-bottom-width: 0.5pt ;border-top-color: Black ;border-left-color: #254061 ;border-right-color: Black ;border-bottom-color: Black ;background-color:White; text-align:right;vertical-align:bottom;}
.Class198{font-family: Calibri; font-size:11pt; color:Black;border-bottom-style: Solid ;border-width: 0.5pt ;border-top-color: Black ;border-left-color: Black ;border-right-color: Black ;border-bottom-color: #DBE5F1 ;background-color:#DBE5F1; text-align:left;vertical-align:bottom;}
.Class199{font-family: Calibri; font-size:11pt; color:Black;font-weight: bold;border-bottom-style: Solid ;border-width: 0.5pt ;border-top-color: Black ;border-left-color: Black ;border-right-color: Black ;border-bottom-color: #DBE5F1 ;background-color:#DBE5F1; text-align:right;vertical-align:bottom;}
.Class200{font-family: Goudy Old Style; font-size:11pt; color:Black;border-top-style: Solid ;border-bottom-style: Solid ;border-width: 0.5pt ;border-top-color: #DBE5F1 ;border-left-color: Black ;border-right-color: Black ;border-bottom-color: #DBE5F1 ;background-color:White; text-align:left;vertical-align:bottom;}
.Class201{font-family: Calibri; font-size:11pt; color:Black;border-top-style: Solid ;border-bottom-style: Solid ;border-width: 0.5pt ;border-top-color: #DBE5F1 ;border-left-color: Black ;border-right-color: Black ;border-bottom-color: #DBE5F1 ;background-color:White; text-align:right;vertical-align:bottom;}
.Class202{font-family: Calibri; font-size:11pt; color:White;border-right-style: Solid ;border-top-width: 0.5pt ;border-left-width: 0.5pt ;border-right-width: 1.5pt ;border-bottom-width: 0.5pt ;border-top-color: Black ;border-left-color: Black ;border-right-color: #254061 ;border-bottom-color: Black ;background-color:White; text-align:left;vertical-align:bottom;}
.Class203{font-family: Goudy Old Style; font-size:11pt; color:Black;border-top-style: Solid ;border-width: 0.5pt ;border-top-color: #DBE5F1 ;border-left-color: Black ;border-right-color: Black ;border-bottom-color: Black ;background-color:White; text-align:left;vertical-align:bottom;}
.Class204{font-family: Calibri; font-size:11pt; color:Black;border-top-style: Solid ;border-width: 0.5pt ;border-top-color: #DBE5F1 ;border-left-color: Black ;border-right-color: Black ;border-bottom-color: Black ;background-color:White; text-align:right;vertical-align:bottom;}
.Class205{font-family: Goudy Old Style; font-size:11pt; color:Black;border-bottom-style: Solid ;border-top-width: 0.5pt ;border-left-width: 0.5pt ;border-right-width: 0.5pt ;border-bottom-width: 1.0pt ;border-top-color: Black ;border-left-color: Black ;border-right-color: Black ;border-bottom-color: #DBE5F1 ;background-color:White; text-align:left;vertical-align:bottom;}
.Class206{font-family: Calibri; font-size:11pt; color:Black;border-bottom-style: Solid ;border-top-width: 0.5pt ;border-left-width: 0.5pt ;border-right-width: 0.5pt ;border-bottom-width: 1.0pt ;border-top-color: Black ;border-left-color: Black ;border-right-color: Black ;border-bottom-color: #DBE5F1 ;background-color:White; text-align:right;vertical-align:bottom;}
.Class207{font-family: Goudy Old Style; font-size:11pt; color:Black;border-top-style: Solid ;border-bottom-style: Solid ;border-top-width: 1.0pt ;border-left-width: 0.5pt ;border-right-width: 0.5pt ;border-bottom-width: 1.0pt ;border-top-color: #DBE5F1 ;border-left-color: Black ;border-right-color: Black ;border-bottom-color: #376091 ;background-color:White; text-align:left;vertical-align:bottom;}
.Class208{font-family: Calibri; font-size:11pt; color:Black;border-top-style: Solid ;border-bottom-style: Solid ;border-top-width: 1.0pt ;border-left-width: 0.5pt ;border-right-width: 0.5pt ;border-bottom-width: 1.0pt ;border-top-color: #DBE5F1 ;border-left-color: Black ;border-right-color: Black ;border-bottom-color: #376091 ;background-color:White; text-align:right;vertical-align:bottom;}
.Class209{font-family: Goudy Old Style; font-size:11pt; color:Black;font-weight: bold;border-top-style: Solid ;border-top-width: 1.0pt ;border-left-width: 0.5pt ;border-right-width: 0.5pt ;border-bottom-width: 0.5pt ;border-top-color: #376091 ;border-left-color: Black ;border-right-color: Black ;border-bottom-color: Black ;background-color:White; text-align:left;vertical-align:bottom;}
.Class210{font-family: Calibri; font-size:11pt; color:Black;font-weight: bold;border-top-style: Solid ;border-top-width: 1.0pt ;border-left-width: 0.5pt ;border-right-width: 0.5pt ;border-bottom-width: 0.5pt ;border-top-color: #376091 ;border-left-color: Black ;border-right-color: Black ;border-bottom-color: Black ;background-color:White; text-align:right;vertical-align:bottom;}
.Class211{font-family: Calibri; font-size:11pt; color:Black;font-weight: bold;border-right-style: Solid ;border-top-width: 0.5pt ;border-left-width: 0.5pt ;border-right-width: 1.5pt ;border-bottom-width: 0.5pt ;border-top-color: Black ;border-left-color: Black ;border-right-color: #254061 ;border-bottom-color: Black ;background-color:White; text-align:left;vertical-align:bottom;}
.Class212{font-family: Goudy Old Style; font-size:11pt; color:Black;border: 0.5pt  None  Black ;background-color:White; text-align:left;vertical-align:bottom;}
.Class213{font-family: Calibri; font-size:11pt; color:Black;border: 0.5pt  None  Black ;background-color:White; text-align:right;vertical-align:bottom;}
.Class214{font-family: Goudy Old Style; font-size:11pt; color:Black;border-bottom-style: Solid ;border-top-width: 0.5pt ;border-left-width: 0.5pt ;border-right-width: 0.5pt ;border-bottom-width: 1.0pt ;border-top-color: Black ;border-left-color: Black ;border-right-color: Black ;border-bottom-color: #376091 ;background-color:White; text-align:left;vertical-align:bottom;}
.Class215{font-family: Calibri; font-size:11pt; color:Black;border-bottom-style: Solid ;border-top-width: 0.5pt ;border-left-width: 0.5pt ;border-right-width: 0.5pt ;border-bottom-width: 1.0pt ;border-top-color: Black ;border-left-color: Black ;border-right-color: Black ;border-bottom-color: #376091 ;background-color:White; text-align:right;vertical-align:bottom;}
.Class216{font-family: Goudy Old Style; font-size:11pt; color:Black;border-bottom-style: Solid ;border-width: 0.5pt ;border-top-color: Black ;border-left-color: Black ;border-right-color: Black ;border-bottom-color: #DBE5F1 ;background-color:White; text-align:left;vertical-align:bottom;}
.Class217{font-family: Calibri; font-size:11pt; color:Black;border-bottom-style: Solid ;border-width: 0.5pt ;border-top-color: Black ;border-left-color: Black ;border-right-color: Black ;border-bottom-color: #DBE5F1 ;background-color:White; text-align:right;vertical-align:bottom;}
.Class218{font-family: Goudy Old Style; font-size:11pt; color:Black;border-top-style: Solid ;border-bottom-style: Solid ;border-top-width: 0.5pt ;border-left-width: 0.5pt ;border-right-width: 0.5pt ;border-bottom-width: 1.0pt ;border-top-color: #DBE5F1 ;border-left-color: Black ;border-right-color: Black ;border-bottom-color: #376091 ;background-color:White; text-align:left;vertical-align:bottom;}
.Class219{font-family: Calibri; font-size:11pt; color:Black;border-top-style: Solid ;border-bottom-style: Solid ;border-top-width: 0.5pt ;border-left-width: 0.5pt ;border-right-width: 0.5pt ;border-bottom-width: 1.0pt ;border-top-color: #DBE5F1 ;border-left-color: Black ;border-right-color: Black ;border-bottom-color: #376091 ;background-color:White; text-align:right;vertical-align:bottom;}
.Class220{font-family: Goudy Old Style; font-size:11pt; color:Black;font-weight: bold;border-top-style: Solid ;border-top-width: 1.0pt ;border-left-width: 0.5pt ;border-right-width: 0.5pt ;border-bottom-width: 0.5pt ;border-top-color: #376091 ;border-left-color: Black ;border-right-color: Black ;border-bottom-color: Black ;background-color:#DBE5F1; text-align:left;vertical-align:bottom;}
.Class221{font-family: Calibri; font-size:11pt; color:Black;font-weight: bold;border-top-style: Solid ;border-top-width: 1.0pt ;border-left-width: 0.5pt ;border-right-width: 0.5pt ;border-bottom-width: 0.5pt ;border-top-color: #376091 ;border-left-color: Black ;border-right-color: Black ;border-bottom-color: Black ;background-color:#DBE5F1; text-align:right;vertical-align:bottom;}
.Class222{font-family: Calibri; font-size:11pt; color:Black;border-left-style: Solid ;border-bottom-style: Solid ;border-top-width: 0.5pt ;border-left-width: 1.5pt ;border-right-width: 0.5pt ;border-bottom-width: 1.5pt ;border-top-color: Black ;border-left-color: #254061 ;border-right-color: Black ;border-bottom-color: #254061 ;background-color:White; text-align:left;vertical-align:bottom;}
.Class223{font-family: Goudy Old Style; font-size:11pt; color:Black;border-top-style: Solid ;border-bottom-style: Solid ;border-top-width: 0.5pt ;border-left-width: 0.5pt ;border-right-width: 0.5pt ;border-bottom-width: 1.5pt ;border-top-color: #DBE5F1 ;border-left-color: Black ;border-right-color: Black ;border-bottom-color: #254061 ;background-color:White; text-align:left;vertical-align:bottom;}
.Class224{font-family: Calibri; font-size:11pt; color:Black;border-top-style: Solid ;border-bottom-style: Solid ;border-top-width: 0.5pt ;border-left-width: 0.5pt ;border-right-width: 0.5pt ;border-bottom-width: 1.5pt ;border-top-color: #DBE5F1 ;border-left-color: Black ;border-right-color: Black ;border-bottom-color: #254061 ;background-color:White; text-align:left;vertical-align:bottom;}
.Class225{font-family: Calibri; font-size:11pt; color:Black;border-right-style: Solid ;border-bottom-style: Solid ;border-top-width: 0.5pt ;border-left-width: 0.5pt ;border-right-width: 1.5pt ;border-bottom-width: 1.5pt ;border-top-color: Black ;border-left-color: Black ;border-right-color: #254061 ;border-bottom-color: #254061 ;background-color:White; text-align:left;vertical-align:bottom;}
.Class226{font-family: Goudy Old Style; font-size:11pt; color:Black;border-top-style: Solid ;border-top-width: 1.5pt ;border-left-width: 0.5pt ;border-right-width: 0.5pt ;border-bottom-width: 0.5pt ;border-top-color: #254061 ;border-left-color: Black ;border-right-color: Black ;border-bottom-color: Black ;background-color:White; text-align:left;vertical-align:bottom;}
.Class227{font-family: Goudy Old Style; font-size:11pt; color:Black;border-bottom-style: Solid ;border-top-width: 0.5pt ;border-left-width: 0.5pt ;border-right-width: 0.5pt ;border-bottom-width: 1.5pt ;border-top-color: Black ;border-left-color: Black ;border-right-color: Black ;border-bottom-color: #254061 ;background-color:White; text-align:left;vertical-align:bottom;}
.Class228{font-family: Goudy Old Style; font-size:11pt; color:Black;border-right-style: Solid ;border-top-width: 0.5pt ;border-left-width: 0.5pt ;border-right-width: 1.5pt ;border-bottom-width: 0.5pt ;border-top-color: Black ;border-left-color: Black ;border-right-color: #254061 ;border-bottom-color: Black ;background-color:White; text-align:left;vertical-align:bottom;}
.Class229{font-family: Goudy Old Style; font-size:11pt; color:Black;border-top-style: Solid ;border-left-style: Solid ;border-top-width: 1.5pt ;border-left-width: 1.5pt ;border-right-width: 0.5pt ;border-bottom-width: 0.5pt ;border-top-color: #254061 ;border-left-color: #254061 ;border-right-color: Black ;border-bottom-color: Black ;background-color:White; text-align:left;vertical-align:bottom;}
.Class230{font-family: Goudy Old Style; font-size:11pt; color:Black;border-left-style: Solid ;border-top-width: 0.5pt ;border-left-width: 1.5pt ;border-right-width: 0.5pt ;border-bottom-width: 0.5pt ;border-top-color: Black ;border-left-color: #254061 ;border-right-color: Black ;border-bottom-color: Black ;background-color:White; text-align:left;vertical-align:bottom;}
.Class231{font-family: Goudy Old Style; font-size:11pt; color:White;border-left-style: Solid ;border-top-width: 0.5pt ;border-left-width: 1.5pt ;border-right-width: 0.5pt ;border-bottom-width: 0.5pt ;border-top-color: Black ;border-left-color: #254061 ;border-right-color: Black ;border-bottom-color: Black ;background-color:White; text-align:right;vertical-align:bottom;}
.Class232{font-family: Goudy Old Style; font-size:11pt; color:Black;border-bottom-style: Solid ;border-width: 0.5pt ;border-top-color: Black ;border-left-color: Black ;border-right-color: Black ;border-bottom-color: #DBE5F1 ;background-color:#DBE5F1; text-align:left;vertical-align:bottom;}
.Class233{font-family: Goudy Old Style; font-size:11pt; color:#376091;font-weight: bold;border: 0.5pt  None  Black ;background-color:White; text-align:left;vertical-align:bottom;}
.Class234{font-family: Goudy Old Style; font-size:11pt; color:Black;border-top-style: Solid ;border-bottom-style: Solid ;border-top-width: 0.5pt ;border-left-width: 0.5pt ;border-right-width: 0.5pt ;border-bottom-width: 1.0pt ;border-top-color: #DBE5F1 ;border-left-color: Black ;border-right-color: Black ;border-bottom-color: #254061 ;background-color:White; text-align:left;vertical-align:bottom;}
.Class235{font-family: Calibri; font-size:11pt; color:Black;border-top-style: Solid ;border-bottom-style: Solid ;border-top-width: 0.5pt ;border-left-width: 0.5pt ;border-right-width: 0.5pt ;border-bottom-width: 1.0pt ;border-top-color: #DBE5F1 ;border-left-color: Black ;border-right-color: Black ;border-bottom-color: #254061 ;background-color:White; text-align:right;vertical-align:bottom;}
.Class236{font-family: Goudy Old Style; font-size:11pt; color:Black;font-weight: bold;border-top-style: Solid ;border-top-width: 1.0pt ;border-left-width: 0.5pt ;border-right-width: 0.5pt ;border-bottom-width: 0.5pt ;border-top-color: #254061 ;border-left-color: Black ;border-right-color: Black ;border-bottom-color: Black ;background-color:White; text-align:left;vertical-align:bottom;}
.Class237{font-family: Calibri; font-size:11pt; color:Black;font-weight: bold;border-top-style: Solid ;border-top-width: 1.0pt ;border-left-width: 0.5pt ;border-right-width: 0.5pt ;border-bottom-width: 0.5pt ;border-top-color: #254061 ;border-left-color: Black ;border-right-color: Black ;border-bottom-color: Black ;background-color:White; text-align:right;vertical-align:bottom;}
.Class238{font-family: Goudy Old Style; font-size:11pt; color:Black;font-weight: bold;border-top-style: Solid ;border-top-width: 1.0pt ;border-left-width: 0.5pt ;border-right-width: 0.5pt ;border-bottom-width: 0.5pt ;border-top-color: #254061 ;border-left-color: Black ;border-right-color: Black ;border-bottom-color: Black ;background-color:#DBE5F1; text-align:left;vertical-align:bottom;}
.Class239{font-family: Calibri; font-size:11pt; color:Black;font-weight: bold;border-top-style: Solid ;border-top-width: 1.0pt ;border-left-width: 0.5pt ;border-right-width: 0.5pt ;border-bottom-width: 0.5pt ;border-top-color: #254061 ;border-left-color: Black ;border-right-color: Black ;border-bottom-color: Black ;background-color:#DBE5F1; text-align:right;vertical-align:bottom;}
.Class240{font-family: Goudy Old Style; font-size:11pt; color:Black;border-bottom-style: Solid ;border-top-width: 0.5pt ;border-left-width: 0.5pt ;border-right-width: 0.5pt ;border-bottom-width: 1.0pt ;border-top-color: Black ;border-left-color: Black ;border-right-color: Black ;border-bottom-color: #254061 ;background-color:White; text-align:left;vertical-align:bottom;}
.Class241{font-family: Calibri; font-size:11pt; color:Black;border-bottom-style: Solid ;border-top-width: 0.5pt ;border-left-width: 0.5pt ;border-right-width: 0.5pt ;border-bottom-width: 1.0pt ;border-top-color: Black ;border-left-color: Black ;border-right-color: Black ;border-bottom-color: #254061 ;background-color:White; text-align:right;vertical-align:bottom;}
.Class242{font-family: Goudy Old Style; font-size:11pt; color:Black;border-left-style: Solid ;border-bottom-style: Solid ;border-top-width: 0.5pt ;border-left-width: 1.5pt ;border-right-width: 0.5pt ;border-bottom-width: 1.5pt ;border-top-color: Black ;border-left-color: #254061 ;border-right-color: Black ;border-bottom-color: #254061 ;background-color:White; text-align:left;vertical-align:bottom;}</t>
  </si>
  <si>
    <t xml:space="preserve"> e%22+FontName%3d%22Calibri%22+WrapText%3d%22False%22+FontSize%3d%2211%22+X%3d%224%22+Y%3d%2261%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225%22+Y%3d%2261%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226%22+Y%3d%2261%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227%22+Y%3d%2261%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228%22+Y%3d%2261%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2261%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2261%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2262%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2262%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2262%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224%22+Y%3d%2262%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225%22+Y%3d%2262%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226%22+Y%3d%2262%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227%22+Y%3d%2262%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228%22+Y%3d%2262%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2262%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2262%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2263%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2263%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2263%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224%22+Y%3d%2263%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225%22+Y%3d%2263%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226%22+Y%3d%2263%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227%22+Y%3d%2263%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228%22+Y%3d%2263%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2263%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2263%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2264%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2264%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2264%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224%22+Y%3d%2264%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225%22+Y%3d%2264%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226%22+Y%3d%2264%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227%22+Y%3d%2264%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228%22+Y%3d%2264%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2264%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2264%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2265%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2265%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2265%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224%22+Y%3d%2265%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225%22+Y%3d%2265%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226%22+Y%3d%2265%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227%22+Y%3d%2265%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228%22+Y%3d%2265%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2265%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2265%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2266%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2266%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2266%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224%22+Y%3d%2266%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225%22+Y%3d%2266%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226%22+Y%3d%2266%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227%22+Y%3d%2266%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228%22+Y%3d%2266%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2266%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2266%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2267%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2267%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2267%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224%22+Y%3d%2267%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225%22+Y%3d%2267%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226%22+Y%3d%2267%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227%22+Y%3d%2267%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228%22+Y%3d%2267%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2267%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2267%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2268%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2268%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2268%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224%22+Y%3d%2268%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225%22+Y%3d%2268%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226%22+Y%3d%2268%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227%22+Y%3d%2268%22+%2f%3e%0d%0a++++++%3cTD+Style%3d%22Class201%22+Merge%3d%22False%22+RowSpan%3d%22%22+ColSpan%3d%22%22+Format%3d%220.00%22+Width%3d%2275.75%22+Text%3d%22%22+Height%3d%2215.75%22+Align%3d%22Right%22+CellHasFormula%3d%22True%22+FontName%3d%22Calibri%22+WrapText%3d%22False%22+FontSize%3d%2211%22+X%3d%228%22+Y%3d%2268%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2268%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2268%22+%2f%3e%0d%0a++++%3c%2fTR%3e%0d%0a++++%3cTR%3e%0d%0a++++++%3cTD+Style%3d%22Class191%22+Merge%3d%22False%22+RowSpan%3d%22%22+ColSpan%3d%22%22+Format%3d%22General%22+Width%3d%2224.75%22+Text%3d%22%22+Height%3d%2216.5%22+Align%3d%22Left%22+CellHasFormula%3d%22False%22+FontName%3d%22Calibri%22+WrapText%3d%22False%22+FontSize%3d%2211%22+X%3d%221%22+Y%3d%2269%22+%2f%3e%0d%0a++++++%3cTD+Style%3d%22Class222%22+Merge%3d%22False%22+RowSpan%3d%22%22+ColSpan%3d%22%22+Format%3d%22General%22+Width%3d%2224.75%22+Text%3d%22%22+Height%3d%2216.5%22+Align%3d%22Left%22+CellHasFormula%3d%22False%22+FontName%3d%22Calibri%22+WrapText%3d%22False%22+FontSize%3d%2211%22+X%3d%222%22+Y%3d%2269%22+%2f%3e%0d%0a++++++%3cTD+Style%3d%22Class223%22+Merge%3d%22False%22+RowSpan%3d%22%22+ColSpan%3d%22%22+Format%3d%22General%22+Width%3d%22247.5%22+Text%3d%22%22+Height%3d%2216.5%22+Align%3d%22Left%22+CellHasFormula%3d%22False%22+FontName%3d%22Goudy+Old+Style%22+WrapText%3d%22False%22+FontSize%3d%2211%22+X%3d%223%22+Y%3d%2269%22+%2f%3e%0d%0a++++++%3cTD+Style%3d%22Class224%22+Merge%3d%22False%22+RowSpan%3d%22%22+ColSpan%3d%22%22+Format%3d%22General%22+Width%3d%2275.75%22+Text%3d%22%22+Height%3d%2216.5%22+Align%3d%22Left%22+CellHasFormula%3d%22False%22+FontName%3d%22Calibri%22+WrapText%3d%22False%22+FontSize%3d%2211%22+X%3d%224%22+Y%3d%2269%22+%2f%3e%0d%0a++++++%3cTD+Style%3d%22Class224%22+Merge%3d%22False%22+RowSpan%3d%22%22+ColSpan%3d%22%22+Format%3d%22General%22+Width%3d%2275.75%22+Text%3d%22%22+Height%3d%2216.5%22+Align%3d%22Left%22+CellHasFormula%3d%22False%22+FontName%3d%22Calibri%22+WrapText%3d%22False%22+FontSize%3d%2211%22+X%3d%225%22+Y%3d%2269%22+%2f%3e%0d%0a++++++%3cTD+Style%3d%22Class224%22+Merge%3d%22False%22+RowSpan%3d%22%22+ColSpan%3d%22%22+Format%3d%22General%22+Width%3d%2275.75%22+Text%3d%22%22+Height%3d%2216.5%22+Align%3d%22Left%22+CellHasFormula%3d%22False%22+FontName%3d%22Calibri%22+WrapText%3d%22False%22+FontSize%3d%2211%22+X%3d%226%22+Y%3d%2269%22+%2f%3e%0d%0a++++++%3cTD+Style%3d%22Class224%22+Merge%3d%22False%22+RowSpan%3d%22%22+ColSpan%3d%22%22+Format%3d%22General%22+Width%3d%2275.75%22+Text%3d%22%22+Height%3d%2216.5%22+Align%3d%22Left%22+CellHasFormula%3d%22False%22+FontName%3d%22Calibri%22+WrapText%3d%22False%22+FontSize%3d%2211%22+X%3d%227%22+Y%3d%2269%22+%2f%3e%0d%0a++++++%3cTD+Style%3d%22Class224%22+Merge%3d%22False%22+RowSpan%3d%22%22+ColSpan%3d%22%22+Format%3d%22General%22+Width%3d%2275.75%22+Text%3d%22%22+Height%3d%2216.5%22+Align%3d%22Left%22+CellHasFormula%3d%22False%22+FontName%3d%22Calibri%22+WrapText%3d%22False%22+FontSize%3d%2211%22+X%3d%228%22+Y%3d%2269%22+%2f%3e%0d%0a++++++%3cTD+Style%3d%22Class225%22+Merge%3d%22False%22+RowSpan%3d%22%22+ColSpan%3d%22%22+Format%3d%22General%22+Width%3d%2224.75%22+Text%3d%22%22+Height%3d%2216.5%22+Align%3d%22Left%22+CellHasFormula%3d%22False%22+FontName%3d%22Calibri%22+WrapText%3d%22False%22+FontSize%3d%2211%22+X%3d%229%22+Y%3d%2269%22+%2f%3e%0d%0a++++++%3cTD+Style%3d%22Class195%22+Merge%3d%22False%22+RowSpan%3d%22%22+ColSpan%3d%22%22+Format%3d%22General%22+Width%3d%2224.75%22+Text%3d%22%22+Height%3d%2216.5%22+Align%3d%22Left%22+CellHasFormula%3d%22False%22+FontName%3d%22Calibri%22+WrapText%3d%22False%22+FontSize%3d%2211%22+X%3d%2210%22+Y%3d%2269%22+%2f%3e%0d%0a++++%3c%2fTR%3e%0d%0a++++%3cTR%3e%0d%0a++++++%3cTD+Style%3d%22Class188%22+Merge%3d%22False%22+RowSpan%3d%22%22+ColSpan%3d%22%22+Format%3d%22General%22+Width%3d%2224.75%22+Text%3d%22%22+Height%3d%2216.5%22+Align%3d%22Left%22+CellHasFormula%3d%22False%22+FontName%3d%22Calibri%22+WrapText%3d%22False%22+FontSize%3d%2211%22+X%3d%221%22+Y%3d%2270%22+%2f%3e%0d%0a++++++%3cTD+Style%3d%22Class193%22+Merge%3d%22False%22+RowSpan%3d%22%22+ColSpan%3d%22%22+Format%3d%22General%22+Width%3d%2224.75%22+Text%3d%22%22+Height%3d%2216.5%22+Align%3d%22Left%22+CellHasFormula%3d%22False%22+FontName%3d%22Calibri%22+WrapText%3d%22False%22+FontSize%3d%2211%22+X%3d%222%22+Y%3d%2270%22+%2f%3e%0d%0a++++++%3cTD+Style%3d%22Class226%22+Merge%3d%22False%22+RowSpan%3d%22%22+ColSpan%3d%22%22+Format%3d%22General%22+Width%3d%22247.5%22+Text%3d%22%22+Height%3d%2216.5%22+Align%3d%22Left%22+CellHasFormula%3d%22False%22+FontName%3d%22Goudy+Old+Style%22+WrapText%3d%22False%22+FontSize%3d%2211%22+X%3d%223%22+Y%3d%2270%22+%2f%3e%0d%0a++++++%3cTD+Style%3d%22Class193%22+Merge%3d%22False%22+RowSpan%3d%22%22+ColSpan%3d%22%22+Format%3d%22General%22+Width%3d%2275.75%22+Text%3d%22%22+Height%3d%2216.5%22+Align%3d%22Left%22+CellHasFormula%3d%22False%22+FontName%3d%22Calibri%22+WrapText%3d%22False%22+FontSize%3d%2211%22+X%3d%224%22+Y%3d%2270%22+%2f%3e%0d%0a++++++%3cTD+Style%3d%22Class193%22+Merge%3d%22False%22+RowSpan%3d%22%22+ColSpan%3d%22%22+Format%3d%22General%22+Width%3d%2275.75%22+Text%3d%22%22+Height%3d%2216.5%22+Align%3d%22Left%22+CellHasFormula%3d%22False%22+FontName%3d%22Calibri%22+WrapText%3d%22False%22+FontSize%3d%2211%22+X%3d%225%22+Y%3d%2270%22+%2f%3e%0d%0a++++++%3cTD+Style%3d%22Class193%22+Merge%3d%22False%22+RowSpan%3d%22%22+ColSpan%3d%22%22+Format%3d%22General%22+Width%3d%2275.75%22+Text%3d%22%22+Height%3d%2216.5%22+Align%3d%22Left%22+CellHasFormula%3d%22False%22+FontName%3d%22Calibri%22+WrapText%3d%22False%22+FontSize%3d%2211%22+X%3d%226%22+Y%3d%2270%22+%2f%3e%0d%0a++++++%3cTD+Style%3d%22Class193%22+Merge%3d%22False%22+RowSpan%3d%22%22+ColSpan%3d%22%22+Format%3d%22General%22+Width%3d%2275.75%22+Text%3d%22%22+Height%3d%2216.5%22+Align%3d%22Left%22+CellHasFormula%3d%22False%22+FontName%3d%22Calibri%22+WrapText%3d%22False%22+FontSize%3d%2211%22+X%3d%227%22+Y%3d%2270%22+%2f%3e%0d%0a++++++%3cTD+Style%3d%22Class193%22+Merge%3d%22False%22+RowSpan%3d%22%22+ColSpan%3d%22%22+Format%3d%22General%22+Width%3d%2275.75%22+Text%3d%22%22+Height%3d%2216.5%22+Align%3d%22Left%22+CellHasFormula%3d%22False%22+FontName%3d%22Calibri%22+WrapText%3d%22False%22+FontSize%3d%2211%22+X%3d%228%22+Y%3d%2270%22+%2f%3e%0d%0a++++++%3cTD+Style%3d%22Class193%22+Merge%3d%22False%22+RowSpan%3d%22%22+ColSpan%3d%22%22+Format%3d%22General%22+Width%3d%2224.75%22+Text%3d%22%22+Height%3d%2216.5%22+Align%3d%22Left%22+CellHasFormula%3d%22False%22+FontName%3d%22Calibri%22+WrapText%3d%22False%22+FontSize%3d%2211%22+X%3d%229%22+Y%3d%2270%22+%2f%3e%0d%0a++++++%3cTD+Style%3d%22Class188%22+Merge%3d%22False%22+RowSpan%3d%22%22+ColSpan%3d%22%22+Format%3d%22General%22+Width%3d%2224.75%22+Text%3d%22%22+Height%3d%2216.5%22+Align%3d%22Left%22+CellHasFormula%3d%22False%22+FontName%3d%22Calibri%22+WrapText%3d%22False%22+FontSize%3d%2211%22+X%3d%2210%22+Y%3d%2270%22+%2f%3e%0d%0a++++%3c%2fTR%3e%0d%0a++%3c%2fTable%3e%0d%0a++%3cTable+Name%3d%22PSWOutput_1%22+ColumnWidths%3d%2224.75-24.75-247.5-75.75-75.75-75.75-75.75-75.75-24.75-24.75%22+RowCount%3d%2271%22+Width%3d%22725.25%22+InputPrefix%3d%22PSWInput_%22%3e%0d%0a++++%3cTR%3e%0d%0a++++++%3cTD+Style%3d%22Class212%22+Merge%3d%22False%22+RowSpan%3d%22%22+ColSpan%3d%22%22+Format%3d%22General%22+Width%3d%2224.75%22+Text%3d%22%22+Height%3d%2215%22+Align%3d%22Left%22+CellHasFormula%3d%22False%22+FontName%3d%22Goudy+Old+Style%22+WrapText%3d%22False%22+FontSize%3d%2211%22+X%3d%221%22+Y%3d%221%22+%2f%3e%0d%0a++++++%3cTD+Style%3d%22Class227%22+Merge%3d%22False%22+RowSpan%3d%22%22+ColSpan%3d%22%22+Format%3d%22General%22+Width%3d%2224.75%22+Text%3d%22%22+Height%3d%2215%22+Align%3d%22Left%22+CellHasFormula%3d%22False%22+FontName%3d%22Goudy+Old+Style%22+WrapText%3d%22False%22+FontSize%3d%2211%22+X%3d%222%22+Y%3d%221%22+%2f%3e%0d%0a++++++%3cTD+Style%3d%22Class227%22+Merge%3d%22False%22+RowSpan%3d%22%22+ColSpan%3d%22%22+Format%3d%22General%22+Width%3d%22247.5%22+Text%3d%22%22+Height%3d%2215%22+Align%3d%22Left%22+CellHasFormula%3d%22False%22+FontName%3d%22Goudy+Old+Style%22+WrapText%3d%22False%22+FontSize%3d%2211%22+X%3d%223%22+Y%3d%221%22+%2f%3e%0d%0a++++++%3cTD+Style%3d%22Class190%22+Merge%3d%22False%22+RowSpan%3d%22%22+ColSpan%3d%22%22+Format%3d%22General%22+Width%3d%2275.75%22+Text%3d%221%22+Height%3d%2215%22+Align%3d%22Left%22+CellHasFormula%3d%22False%22+FontName%3d%22Calibri%22+WrapText%3d%22False%22+FontSize%3d%2211%22+X%3d%224%22+Y%3d%221%22+%2f%3e%0d%0a++++++%3cTD+Style%3d%22Class190%22+Merge%3d%22False%22+RowSpan%3d%22%22+ColSpan%3d%22%22+Format</t>
  </si>
  <si>
    <t xml:space="preserve"> %3d%22General%22+Width%3d%2275.75%22+Text%3d%222%22+Height%3d%2215%22+Align%3d%22Left%22+CellHasFormula%3d%22False%22+FontName%3d%22Calibri%22+WrapText%3d%22False%22+FontSize%3d%2211%22+X%3d%225%22+Y%3d%221%22+%2f%3e%0d%0a++++++%3cTD+Style%3d%22Class190%22+Merge%3d%22False%22+RowSpan%3d%22%22+ColSpan%3d%22%22+Format%3d%22General%22+Width%3d%2275.75%22+Text%3d%223%22+Height%3d%2215%22+Align%3d%22Left%22+CellHasFormula%3d%22False%22+FontName%3d%22Calibri%22+WrapText%3d%22False%22+FontSize%3d%2211%22+X%3d%226%22+Y%3d%221%22+%2f%3e%0d%0a++++++%3cTD+Style%3d%22Class190%22+Merge%3d%22False%22+RowSpan%3d%22%22+ColSpan%3d%22%22+Format%3d%22General%22+Width%3d%2275.75%22+Text%3d%224%22+Height%3d%2215%22+Align%3d%22Left%22+CellHasFormula%3d%22False%22+FontName%3d%22Calibri%22+WrapText%3d%22False%22+FontSize%3d%2211%22+X%3d%227%22+Y%3d%221%22+%2f%3e%0d%0a++++++%3cTD+Style%3d%22Class190%22+Merge%3d%22False%22+RowSpan%3d%22%22+ColSpan%3d%22%22+Format%3d%22General%22+Width%3d%2275.75%22+Text%3d%225%22+Height%3d%2215%22+Align%3d%22Left%22+CellHasFormula%3d%22False%22+FontName%3d%22Calibri%22+WrapText%3d%22False%22+FontSize%3d%2211%22+X%3d%228%22+Y%3d%221%22+%2f%3e%0d%0a++++++%3cTD+Style%3d%22Class189%22+Merge%3d%22False%22+RowSpan%3d%22%22+ColSpan%3d%22%22+Format%3d%22General%22+Width%3d%2224.75%22+Text%3d%22%22+Height%3d%2215%22+Align%3d%22Left%22+CellHasFormula%3d%22False%22+FontName%3d%22Calibri%22+WrapText%3d%22False%22+FontSize%3d%2211%22+X%3d%229%22+Y%3d%221%22+%2f%3e%0d%0a++++++%3cTD+Style%3d%22Class188%22+Merge%3d%22False%22+RowSpan%3d%22%22+ColSpan%3d%22%22+Format%3d%22General%22+Width%3d%2224.75%22+Text%3d%22%22+Height%3d%2215%22+Align%3d%22Left%22+CellHasFormula%3d%22False%22+FontName%3d%22Calibri%22+WrapText%3d%22False%22+FontSize%3d%2211%22+X%3d%2210%22+Y%3d%221%22+%2f%3e%0d%0a++++%3c%2fTR%3e%0d%0a++++%3cTR%3e%0d%0a++++++%3cTD+Style%3d%22Class228%22+Merge%3d%22False%22+RowSpan%3d%22%22+ColSpan%3d%22%22+Format%3d%22General%22+Width%3d%2224.75%22+Text%3d%22%22+Height%3d%2215%22+Align%3d%22Left%22+CellHasFormula%3d%22False%22+FontName%3d%22Goudy+Old+Style%22+WrapText%3d%22False%22+FontSize%3d%2211%22+X%3d%221%22+Y%3d%222%22+%2f%3e%0d%0a++++++%3cTD+Style%3d%22Class229%22+Merge%3d%22False%22+RowSpan%3d%22%22+ColSpan%3d%22%22+Format%3d%22General%22+Width%3d%2224.75%22+Text%3d%22%22+Height%3d%2215%22+Align%3d%22Left%22+CellHasFormula%3d%22False%22+FontName%3d%22Goudy+Old+Style%22+WrapText%3d%22False%22+FontSize%3d%2211%22+X%3d%222%22+Y%3d%222%22+%2f%3e%0d%0a++++++%3cTD+Style%3d%22Class226%22+Merge%3d%22False%22+RowSpan%3d%22%22+ColSpan%3d%22%22+Format%3d%22General%22+Width%3d%22247.5%22+Text%3d%22%22+Height%3d%2215%22+Align%3d%22Left%22+CellHasFormula%3d%22False%22+FontName%3d%22Goudy+Old+Style%22+WrapText%3d%22False%22+FontSize%3d%2211%22+X%3d%223%22+Y%3d%222%22+%2f%3e%0d%0a++++++%3cTD+Style%3d%22Class193%22+Merge%3d%22False%22+RowSpan%3d%22%22+ColSpan%3d%22%22+Format%3d%22General%22+Width%3d%2275.75%22+Text%3d%22%22+Height%3d%2215%22+Align%3d%22Left%22+CellHasFormula%3d%22False%22+FontName%3d%22Calibri%22+WrapText%3d%22False%22+FontSize%3d%2211%22+X%3d%224%22+Y%3d%222%22+%2f%3e%0d%0a++++++%3cTD+Style%3d%22Class193%22+Merge%3d%22False%22+RowSpan%3d%22%22+ColSpan%3d%22%22+Format%3d%22General%22+Width%3d%2275.75%22+Text%3d%22%22+Height%3d%2215%22+Align%3d%22Left%22+CellHasFormula%3d%22False%22+FontName%3d%22Calibri%22+WrapText%3d%22False%22+FontSize%3d%2211%22+X%3d%225%22+Y%3d%222%22+%2f%3e%0d%0a++++++%3cTD+Style%3d%22Class193%22+Merge%3d%22False%22+RowSpan%3d%22%22+ColSpan%3d%22%22+Format%3d%22General%22+Width%3d%2275.75%22+Text%3d%22%22+Height%3d%2215%22+Align%3d%22Left%22+CellHasFormula%3d%22False%22+FontName%3d%22Calibri%22+WrapText%3d%22False%22+FontSize%3d%2211%22+X%3d%226%22+Y%3d%222%22+%2f%3e%0d%0a++++++%3cTD+Style%3d%22Class193%22+Merge%3d%22False%22+RowSpan%3d%22%22+ColSpan%3d%22%22+Format%3d%22General%22+Width%3d%2275.75%22+Text%3d%22%22+Height%3d%2215%22+Align%3d%22Left%22+CellHasFormula%3d%22False%22+FontName%3d%22Calibri%22+WrapText%3d%22False%22+FontSize%3d%2211%22+X%3d%227%22+Y%3d%222%22+%2f%3e%0d%0a++++++%3cTD+Style%3d%22Class193%22+Merge%3d%22False%22+RowSpan%3d%22%22+ColSpan%3d%22%22+Format%3d%22General%22+Width%3d%2275.75%22+Text%3d%22%22+Height%3d%2215%22+Align%3d%22Left%22+CellHasFormula%3d%22False%22+FontName%3d%22Calibri%22+WrapText%3d%22False%22+FontSize%3d%2211%22+X%3d%228%22+Y%3d%222%22+%2f%3e%0d%0a++++++%3cTD+Style%3d%22Class194%22+Merge%3d%22False%22+RowSpan%3d%22%22+ColSpan%3d%22%22+Format%3d%22General%22+Width%3d%2224.75%22+Text%3d%22%22+Height%3d%2215%22+Align%3d%22Left%22+CellHasFormula%3d%22False%22+FontName%3d%22Calibri%22+WrapText%3d%22False%22+FontSize%3d%2211%22+X%3d%229%22+Y%3d%222%22+%2f%3e%0d%0a++++++%3cTD+Style%3d%22Class195%22+Merge%3d%22False%22+RowSpan%3d%22%22+ColSpan%3d%22%22+Format%3d%22General%22+Width%3d%2224.75%22+Text%3d%22%22+Height%3d%2215%22+Align%3d%22Left%22+CellHasFormula%3d%22False%22+FontName%3d%22Calibri%22+WrapText%3d%22False%22+FontSize%3d%2211%22+X%3d%2210%22+Y%3d%222%22+%2f%3e%0d%0a++++%3c%2fTR%3e%0d%0a++++%3cTR%3e%0d%0a++++++%3cTD+Style%3d%22Class228%22+Merge%3d%22False%22+RowSpan%3d%22%22+ColSpan%3d%22%22+Format%3d%22General%22+Width%3d%2224.75%22+Text%3d%22%22+Height%3d%2220.25%22+Align%3d%22Left%22+CellHasFormula%3d%22False%22+FontName%3d%22Goudy+Old+Style%22+WrapText%3d%22False%22+FontSize%3d%2211%22+X%3d%221%22+Y%3d%223%22+%2f%3e%0d%0a++++++%3cTD+Style%3d%22Class230%22+Merge%3d%22False%22+RowSpan%3d%22%22+ColSpan%3d%22%22+Format%3d%22General%22+Width%3d%2224.75%22+Text%3d%22%22+Height%3d%2220.25%22+Align%3d%22Left%22+CellHasFormula%3d%22False%22+FontName%3d%22Goudy+Old+Style%22+WrapText%3d%22False%22+FontSize%3d%2211%22+X%3d%222%22+Y%3d%223%22+%2f%3e%0d%0a++++++%3cTD+Style%3d%22Class196%22+Merge%3d%22False%22+RowSpan%3d%22%22+ColSpan%3d%22%22+Format%3d%22General%22+Width%3d%22247.5%22+Text%3d%22%22+Height%3d%2220.25%22+Align%3d%22Left%22+CellHasFormula%3d%22True%22+FontName%3d%22Goudy+Old+Style%22+WrapText%3d%22False%22+FontSize%3d%2216%22+X%3d%223%22+Y%3d%223%22+%2f%3e%0d%0a++++++%3cTD+Style%3d%22Class188%22+Merge%3d%22False%22+RowSpan%3d%22%22+ColSpan%3d%22%22+Format%3d%22General%22+Width%3d%2275.75%22+Text%3d%22%22+Height%3d%2220.25%22+Align%3d%22Left%22+CellHasFormula%3d%22False%22+FontName%3d%22Calibri%22+WrapText%3d%22False%22+FontSize%3d%2211%22+X%3d%224%22+Y%3d%223%22+%2f%3e%0d%0a++++++%3cTD+Style%3d%22Class188%22+Merge%3d%22False%22+RowSpan%3d%22%22+ColSpan%3d%22%22+Format%3d%22General%22+Width%3d%2275.75%22+Text%3d%22%22+Height%3d%2220.25%22+Align%3d%22Left%22+CellHasFormula%3d%22False%22+FontName%3d%22Calibri%22+WrapText%3d%22False%22+FontSize%3d%2211%22+X%3d%225%22+Y%3d%223%22+%2f%3e%0d%0a++++++%3cTD+Style%3d%22Class188%22+Merge%3d%22False%22+RowSpan%3d%22%22+ColSpan%3d%22%22+Format%3d%22General%22+Width%3d%2275.75%22+Text%3d%22%22+Height%3d%2220.25%22+Align%3d%22Left%22+CellHasFormula%3d%22False%22+FontName%3d%22Calibri%22+WrapText%3d%22False%22+FontSize%3d%2211%22+X%3d%226%22+Y%3d%223%22+%2f%3e%0d%0a++++++%3cTD+Style%3d%22Class188%22+Merge%3d%22False%22+RowSpan%3d%22%22+ColSpan%3d%22%22+Format%3d%22General%22+Width%3d%2275.75%22+Text%3d%22%22+Height%3d%2220.25%22+Align%3d%22Left%22+CellHasFormula%3d%22False%22+FontName%3d%22Calibri%22+WrapText%3d%22False%22+FontSize%3d%2211%22+X%3d%227%22+Y%3d%223%22+%2f%3e%0d%0a++++++%3cTD+Style%3d%22Class188%22+Merge%3d%22False%22+RowSpan%3d%22%22+ColSpan%3d%22%22+Format%3d%22General%22+Width%3d%2275.75%22+Text%3d%22%22+Height%3d%2220.25%22+Align%3d%22Left%22+CellHasFormula%3d%22False%22+FontName%3d%22Calibri%22+WrapText%3d%22False%22+FontSize%3d%2211%22+X%3d%228%22+Y%3d%223%22+%2f%3e%0d%0a++++++%3cTD+Style%3d%22Class191%22+Merge%3d%22False%22+RowSpan%3d%22%22+ColSpan%3d%22%22+Format%3d%22General%22+Width%3d%2224.75%22+Text%3d%22%22+Height%3d%2220.25%22+Align%3d%22Left%22+CellHasFormula%3d%22False%22+FontName%3d%22Calibri%22+WrapText%3d%22False%22+FontSize%3d%2211%22+X%3d%229%22+Y%3d%223%22+%2f%3e%0d%0a++++++%3cTD+Style%3d%22Class195%22+Merge%3d%22False%22+RowSpan%3d%22%22+ColSpan%3d%22%22+Format%3d%22General%22+Width%3d%2224.75%22+Text%3d%22%22+Height%3d%2220.25%22+Align%3d%22Left%22+CellHasFormula%3d%22False%22+FontName%3d%22Calibri%22+WrapText%3d%22False%22+FontSize%3d%2211%22+X%3d%2210%22+Y%3d%223%22+%2f%3e%0d%0a++++%3c%2fTR%3e%0d%0a++++%3cTR%3e%0d%0a++++++%3cTD+Style%3d%22Class228%22+Merge%3d%22False%22+RowSpan%3d%22%22+ColSpan%3d%22%22+Format%3d%22General%22+Width%3d%2224.75%22+Text%3d%22%22+Height%3d%2215%22+Align%3d%22Left%22+CellHasFormula%3d%22False%22+FontName%3d%22Goudy+Old+Style%22+WrapText%3d%22False%22+FontSize%3d%2211%22+X%3d%221%22+Y%3d%224%22+%2f%3e%0d%0a++++++%3cTD+Style%3d%22Class230%22+Merge%3d%22False%22+RowSpan%3d%22%22+ColSpan%3d%22%22+Format%3d%22General%22+Width%3d%2224.75%22+Text%3d%22%22+Height%3d%2215%22+Align%3d%22Left%22+CellHasFormula%3d%22False%22+FontName%3d%22Goudy+Old+Style%22+WrapText%3d%22False%22+FontSize%3d%2211%22+X%3d%222%22+Y%3d%224%22+%2f%3e%0d%0a++++++%3cTD+Style%3d%22Class212%22+Merge%3d%22False%22+RowSpan%3d%22%22+ColSpan%3d%22%22+Format%3d%22General%22+Width%3d%22247.5%22+Text%3d%22%22+Height%3d%2215%22+Align%3d%22Left%22+CellHasFormula%3d%22False%22+FontName%3d%22Goudy+Old+Style%22+WrapText%3d%22False%22+FontSize%3d%2211%22+X%3d%223%22+Y%3d%224%22+%2f%3e%0d%0a++++++%3cTD+Style%3d%22Class188%22+Merge%3d%22False%22+RowSpan%3d%22%22+ColSpan%3d%22%22+Format%3d%22General%22+Width%3d%2275.75%22+Text%3d%22%22+Height%3d%2215%22+Align%3d%22Left%22+CellHasFormula%3d%22False%22+FontName%3d%22Calibri%22+WrapText%3d%22False%22+FontSize%3d%2211%22+X%3d%224%22+Y%3d%224%22+%2f%3e%0d%0a++++++%3cTD+Style%3d%22Class188%22+Merge%3d%22False%22+RowSpan%3d%22%22+ColSpan%3d%22%22+Format%3d%22General%22+Width%3d%2275.75%22+Text%3d%22%22+Height%3d%2215%22+Align%3d%22Left%22+CellHasFormula%3d%22False%22+FontName%3d%22Calibri%22+WrapText%3d%22False%22+FontSize%3d%2211%22+X%3d%225%22+Y%3d%224%22+%2f%3e%0d%0a++++++%3cTD+Style%3d%22Class188%22+Merge%3d%22False%22+RowSpan%3d%22%22+ColSpan%3d%22%22+Format%3d%22General%22+Width%3d%2275.75%22+Text%3d%22%22+Height%3d%2215%22+Align%3d%22Left%22+CellHasFormula%3d%22False%22+FontName%3d%22Calibri%22+WrapText%3d%22False%22+FontSize%3d%2211%22+X%3d%226%22+Y%3d%224%22+%2f%3e%0d%0a++++++%3cTD+Style%3d%22Class188%22+Merge%3d%22False%22+RowSpan%3d%22%22+ColSpan%3d%22%22+Format%3d%22General%22+Width%3d%2275.75%22+Text%3d%22%22+Height%3d%2215%22+Align%3d%22Left%22+CellHasFormula%3d%22False%22+FontName%3d%22Calibri%22+WrapText%3d%22False%22+FontSize%3d%2211%22+X%3d%227%22+Y%3d%224%22+%2f%3e%0d%0a++++++%3cTD+Style%3d%22Class188%22+Merge%3d%22False%22+RowSpan%3d%22%22+ColSpan%3d%22%22+Format%3d%22General%22+Width%3d%2275.75%22+Text%3d%22%22+Height%3d%2215%22+Align%3d%22Left%22+CellHasFormula%3d%22False%22+FontName%3d%22Calibri%22+WrapText%3d%22False%22+FontSize%3d%2211%22+X%3d%228%22+Y%3d%224%22+%2f%3e%0d%0a++++++%3cTD+Style%3d%22Class191%22+Merge%3d%22False%22+RowSpan%3d%22%22+ColSpan%3d%22%22+Format%3d%22General%22+Width%3d%2224.75%22+Text%3d%22%22+Height%3d%2215%22+Align%3d%22Left%22+CellHasFormula%3d%22False%22+FontName%3d%22Calibri%22+WrapText%3d%22False%22+FontSize%3d%2211%22+X%3d%229%22+Y%3d%224%22+%2f%3e%0d%0a++++++%3cTD+Style%3d%22Class195%22+Merge%3d%22False%22+RowSpan%3d%22%22+ColSpan%3d%22%22+Format%3d%22General%22+Width%3d%2224.75%22+Text%3d%22%22+Height%3d%2215%22+Align%3d%22Left%22+CellHasFormula%3d%22False%22+FontName%3d%22Calibri%22+WrapText%3d%22False%22+FontSize%3d%2211%22+X%3d%2210%22+Y%3d%224%22+%2f%3e%0d%0a++++%3c%2fTR%3e%0d%0a++++%3cTR%3e%0d%0a++++++%3cTD+Style%3d%22Class228%22+Merge%3d%22False%22+RowSpan%3d%22%22+ColSpan%3d%22%22+Format%3d%22General%22+Width%3d%2224.75%22+Text%3d%22%22+Height%3d%2215%22+Align%3d%22Left%22+CellHasFormula%3d%22False%22+FontName%3d%22Goudy+Old+Style%22+WrapText%3d%22False%22+FontSize%3d%2211%22+X%3d%221%22+Y%3d%225%22+%2f%3e%0d%0a++++++%3cTD+Style%3d%22Class231%22+Merge%3d%22False%22+RowSpan%3d%22%22+ColSpan%3d%22%22+Format%3d%22General%22+Width%3d%2224.75%22+Text%3d%22%22+Height%3d%2215%22+Align%3d%22Left%22+CellHasFormula%3d%22False%22+FontName%3d%22Goudy+Old+Style%22+WrapText%3d%22False%22+FontSize%3d%2211%22+X%3d%222%22+Y%3d%225%22%3e%0d%0a++++++++%3cFormControl%3e%0d%0a++++++++++%3cWidth%3e48.75%3c%2fWidth%3e%0d%0a++++++++++%3cHeight%3e17.25%3c%2fHeight%3e%0d%0a++++++++++%3cLeft%3e72.75%3c%2fLeft%3e%0d%0a++++++++++%3cTop%3e65.25%3c%2fTop%3e%0d%0a++++++++++%3cNameIndex%3e2%3c%2fNameIndex%3e%0d%0a++++++++++%3cChecked%3etrue%3c%2fChecked%3e%0d%0a++++++++++%3cLabel%3eAnnual%3c%2fLabel%3e%0d%0a++++++++++%3cValue%3e1%3c%2fValue%3e%0d%0a++++++++++%3cType%3eOptionButton%3c%2fType%3e%0d%0a++++++++%3c%2fFormControl%3e%0d%0a++++++%3c%2fTD%3e%0d%0a++++++%3cTD+Style%3d%22Class212%22+Merge%3d%22False%22+RowSpan%3d%22%22+ColSpan%3d%22%22+Format%3d%22General%22+Width%3d%22247.5%22+Text%3d%22%22+Height%3d%2215%22+Align%3d%22Left%22+CellHasFormula%3d%22False%22+FontName%3d%22Goudy+Old+Style%22+WrapText%3d%22False%22+FontSize%3d%2211%22+X%3d%223%22+Y%3d%225%22%3e%0d%0a++++++++%3cFormControl%3e%0d%0a++++++++++%3cWidth%3e46.5%3c%2fWidth%3e%0d%0a++++++++++%3cHeight%3e17.25%3c%2fHeight%3e%0d%0a++++++++++%3cLeft%3e141%3c%2fLeft%3e%0d%0a++++++++++%3cTop%3e65.25%3c%2fTop%3e%0d%0a++++++++++%3cNameIndex%3e2%3c%2fNameIndex%3e%0d%0a++++++++++%3cChecked%3efalse%3c%2fChecked%3e%0d%0a++++++++++%3cLabel%3eInterim%3c%2fLabel%3e%0d%0a++++++++++%3cValue%3e2%3c%2fValue%3e%0d%0a++++++++++%3cType%3eOptionButton%3c%2fType%3e%0d%0a++++++++%3c%2fFormControl%3e%0d%0a++++++%3c%2fTD%3e%0d%0a++++++%3cTD+Style%3d%22Class188%22+Merge%3d%22False%22+RowSpan%3d%22%22+ColSpan%3d%22%22+Format%3d%22General%22+Width%3d%2275.75%22+Text%3d%22%22+Height%3d%2215%22+Align%3d%22Left%22+CellHasFormula%3d%22False%22+FontName%3d%22Calibri%22+WrapText%3d%22False%22+FontSize%3d%2211%22+X%3d%224%22+Y%3d%225%22+%2f%3e%0d%0a++++++%3cTD+Style%3d%22Class188%22+Merge%3d%22False%22+RowSpan%3d%22%22+ColSpan%3d%22%22+Format%3d%22General%22+Width%3d%2275.75%22+Text%3d%22%22+Height%3d%2215%22+Align%3d%22Left%22+CellHasFormula%3d%22False%22+FontName%3d%22Calibri%22+WrapText%3d%22False%22+FontSize%3d%2211%22+X%3d%225%22+Y%3d%225%22+%2f%3e%0d%0a++++++%3cTD+Style%3d%22Class188%22+Merge%3d%22False%22+RowSpan%3d%22%22+ColSpan%3d%22%22+Format%3d%22General%22+Width%3d%2275.75%22+Text%3d%22%22+Height%3d%2215%22+Align%3d%22Left%22+CellHasFormula%3d%22False%22+FontName%3d%22Calibri%22+WrapText%3d%22False%22+FontSize%3d%2211%22+X%3d%226%22+Y%3d%225%22+%2f%3e%0d%0a++++++%3cTD+Style%3d%22Class188%22+Merge%3d%22False%22+RowSpan%3d%22%22+ColSpan%3d%22%22+Format%3d%22General%22+Width%3d%2275.75%22+Text%3d%22%22+Height%3d%2215%22+Align%3d%22Left%22+CellHasFormula%3d%22False%22+FontName%3d%22Calibri%22+WrapText%3d%22False%22+FontSize%3d%2211%22+X%3d%227%22+Y%3d%225%22+%2f%3e%0d%0a++++++%3cTD+Style%3d%22Class188%22+Merge%3d%22False%22+RowSpan%3d%22%22+ColSpan%3d%22%22+Format%3d%22General%22+Width%3d%2275.75%22+Text%3d%22Pagos.SpreadsheetWEB.Button.CALCULATE_Refresh%22+Height%3d%2215%22+Align%3d%22Left%22+CellHasFormula%3d%22False%22+FontName%3d%22Calibri%22+WrapText%3d%22False%22+FontSize%3d%2211%22+X%3d%228%22+Y%3d%225%22+%2f%3e%0d%0a++++++%3cTD+Style%3d%22Class191%22+Merge%3d%22False%22+RowSpan%3d%22%22+ColSpan%3d%22%22+Format%3d%22General%22+Width%3d%2224.75%22+Text%3d%22%22+Height%3d%2215%22+Align%3d%22Left%22+CellHasFormula%3d%22False%22+FontName%3d%22Calibri%22+WrapText%3d%22False%22+FontSize%3d%2211%22+X%3d%229%22+Y%3d%225%22+%2f%3e%0d%0a++++++%3cTD+Style%3d%22Class195%22+Merge%3d%22False%22+RowSpan%3d%22%22+ColSpan%3d%22%22+Format%3d%22General%22+Width%3d%2224.75%22+Text%3d%22%22+Height%3d%2215%22+Align%3d%22Left%22+CellHasFormula%3d%22False%22+FontName%3d%22Calibri%22+WrapText%3d%22False%22+FontSize%3d%2211%22+X%3d%2210%22+Y%3d%225%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226%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226%22+%2f%3e%0d%0a++++++%3cTD+Style%3d%22Class212%22+Merge%3d%22False%22+RowSpan%3d%22%22+ColSpan%3d%22%22+Format%3d%22General%22+Width%3d%22247.5%22+Text%3d%22%22+Height%3d%2215.75%22+Align%3d%22Left%22+CellHasFormula%3d%22False%22+FontName%3d%22Goudy+Old+Style%22+WrapText%3d%22False%22+FontSize%3d%2211%22+X%3d%223%22+Y%3d%226%22+%2f%3e%0d%0a++++++%3cTD+Style%3d%22Class188%22+Merge%3d%22False%22+RowSpan%3d%22%22+ColSpan%3d%22%22+Format%3d%22General%22+Width%3d%2275.75%22+Text%3d%22%22+Height%3d%2215.75%22+Align%3d%22Left%22+CellHasFormula%3d%22False%22+FontName%3d%22Calibri%22+WrapText%3d%22False%22+FontSize%3d%2211%22+X%3d%224%22+Y%3d%226%22+%2f%3e%0d%0a++++++%3cTD+Style%3d%22Class188%22+Merge%3d%22False%22+RowSpan%3d%22%22+ColSpan%3d%22%22+Format%3d%22General%22+Width%3d%2275.75%22+Text%3d%22%22+Height%3d%2215.75%22+Align%3d%22Left%22+CellHasFormula%3d%22False%22+FontName%3d%22Calibri%22+WrapText%3d%22False%22+FontSize%3d%2211%22+X%3d%225%22+Y%3d%226%22+%2f%3e%0d%0a++++++%3cTD+Style%3d%22Class188%22+Merge%3d%22False%22+RowSpan%3d%22%22+ColSpan%3d%22%22+Format%3d%22General%22+Width%3d%2275.75%22+Text%3d%22%22+Height%3d%2215.75%22+Align%3d%22Left%22+CellHasFormula%3d%22False%22+FontName%3d%22Calibri%22+WrapText%3d%22False%22+FontSize%3d%2211%22+X%3d%226%22+Y%3d%226%22+%2f%3e%0d%0a++++++%3cTD+Style%3d%22Class188%22+Merge%3d%22False%22+RowSpan%3d%22%22+ColSpan%3d%22%22+Format%3d%22General%22+Width%3d%2275.75%22+Text%3d%22%22+Height%3d%2215.75%22+Align%3d%22Left%22+CellHasFormula%3d%22False%22+FontName%3d%22Calibri%22+WrapText%3d%22False%22+FontSize%3d%2211%22+X%3d%227%22+Y%3d%226%22+%2f%3e%0d%0a++++++%3cTD+Style%3d%22Class188%22+Merge%3d%22False%22+RowSpan%3d%22%22+ColSpan%3d%22%22+Format%3d%22General%22+Width%3d%2275.75%22+Text%3d%22%22+Height%3d%2215.75%22+Align%3d%22Left%22+CellHasFormula%3d%22False%22+FontName%3d%22Calibri%22+WrapText%3d%22False%22+FontSize%3d%2211%22+X%3d%228%22+Y%3d%226%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226%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226%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227%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227%22+%2f%3e%0d%0a++++++%3cTD+Style%3d%22Class232%22+Merge%3d%22False%22+RowSpan%3d%22%22+ColSpan%3d%22%22+Format%3d%22General%22+Width%3d%22247.5%22+Text%3d%22%22+Height%3d%2215.75%22+Align%3d%22Left%22+CellHasFormula%3d%22False%22+FontName%3d%22Goudy+Old+Style%22+WrapText%3d%22False%22+FontSize%3d%2211%22+X%3d%223%22+Y%3d%227%22+%2f%3e%0d%0a++++++%3cTD+Style%3d%22Class199%22+Merge%3d%22False%22+RowSpan%3d%22%22+ColSpan%3d%22%22+Format%3d%22General%22+Width%3d%2275.75%22+Text%3d%22%22+Height%3d%2215.75%22+Align%3d%22Right%22+CellHasFormula%3d%22True%22+FontName%3d%22Calibri%22+WrapText%3d%22False%22+FontSize%3d%2211%22+X%3d%224%22+Y%3d%227%22+%2f%3e%0d%0a++++++%3cTD+Style%3d%22Class199%22+Merge%3d%22False%22+RowSpan%3d%22%22+ColSpan%3d%22%22+Format%3d%22General%22+Width%3d%2275.75%22+Text%3d%22%22+Height%3d%2215.75%22+Align%3d%22Right%22+CellHasFormula%3d%22True%22+FontName%3d%22Calibri%22+WrapText%3d%22False%22+FontSize%3d%2211%22+X%3d%225%22+Y%3d%227%22+%2f%3e%0d%0a++++++%3cTD+Style%3d%22Class199%22+Merge%3d%22False%22+RowSpan%3d%22%22+ColSpan%3d%22%22+Format%3d%22General%22+Width%3d%2275.75%22+Text%3d%22%22+Height%3d%2215.75%22+Align%3d%22Right%22+CellHasFormula%3d%22True%22+FontName%3d%22Calibri%22+WrapText%3d%22False%22+FontSize%3d%2211%22+X%3d%226%22+Y%3d%227%22+%2f%3e%0d%0a++++++%3cTD+Style%3d%22Class199%22+Merge%3d%22False%22+RowSpan%3d%22%22+ColSpan%3d%22%22+Format%3d%22General%22+Width%3d%2275.75%22+Text%3d%22%22+Height%3d%2215.75%22+Align%3d%22Right%22+CellHasFormula%3d%22True%22+FontName%3d%22Calibri%22+WrapText%3d%22False%22+FontSize%3d%2211%22+X%3d%227%22+Y%3d%227%22+%2f%3e%0d%0a++++++%3cTD+Style%3d%22Class199%22+Merge%3d%22False%22+RowSpan%3d%22%22+ColSpan%3d%22%22+Format%3d%22General%22+Width%3d%2275.75%22+Text%3d%22%22+Height%3d%2215.75%22+Align%3d%22Right%22+CellHasFormula%3d%22True%22+FontName%3d%22Calibri%22+WrapText%3d%22False%22+FontSize%3d%2211%22+X%3d%228%22+Y%3d%227%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227%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227%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228%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228%22+%2f%3e%0d%0a++++++%3cTD+Style%3d%22Class200%22+Merge%3d%22False%22+RowSpan%3d%22%22+ColSpan%3d%22%22+Format%3d%22General%22+Width%3d%22247.5%22+Text%3d%22Period+End+Date%22+Height%3d%2215.75%22+Align%3d%22Left%22+CellHasFormula%3d%22False%22+FontName%3d%22Goudy+Old+Style%22+WrapText%3d%22False%22+FontSize%3d%2211%22+X%3d%223%22+Y%3d%228%22+%2f%3e%0d%0a++++++%3cTD+Style%3d%22Class201%22+Merge%3d%22False%22+RowSpan%3d%22%22+ColSpan%3d%22%22+Format%3d%22m%2fd%2fyyyy%22+Width%3d%2275.75%22+Text%3d%22%22+Height%3d%2215.75%22+Align%3d%22Right%22+CellHasFormula%3d%22True%22+FontName%3d%22Calibri%22+WrapText%3d%22False%22+FontSize%3d%2211%22+X%3d%224%22+Y%3d%228%22+%2f%3e%0d%0a++++++%3cTD+Style%3d%22Class201%22+Merge%3d%22False%22+RowSpan%3d%22%22+ColSpan%3d%22%22+Format%3d%22m%2fd%2fyyyy%22+Width%3d%2275.75%22+Text%3d%22%22+Height%3d%2215.75%22+Align%3d%22Right%22+CellHasFormula%3d%22True%22+FontName%3d%22Calibri%22+WrapText%3d%22False%22+FontSize%3d%2211%22+X%3d%225%22+Y%3d%228%22+%2f%3e%0d%0a++++++%3cTD+Style%3d%22Class201%22+Merge%3d%22False%22+RowSpan%3d%22%22+ColSpan%3d%22%22+Format%3d%22m%2fd%2fyyyy%22+Width%3d%2275.75%22+Text%3d%22%22+Height%3d%2215.75%22+Align%3d%22Right%22+CellHasFormula%3d%22True%22+FontName%3d%22Calibri%22+WrapText%3d%22False%22+FontSize%3d%2211%22+X%3d%226%22+Y%3d%228%22+%2f%3e%0d%0a++++++%3cTD+Style%3d%22Class201%22+Merge%3d%22False%22+RowSpan%3d%22%22+ColSpan%3d%22%22+Format%3d%22m%2fd%2fyyyy%22+Width%3d%2275.75%22+Text%3d%22%22+Height%3d%2215.75%22+Align%3d%22Right%22+CellHasFormula%3d%22True%22+FontName%3d%22Calibri%22+WrapText%3d%22False%22+FontSize%3d%2211%22+X%3d%227%22+Y%3d%228%22+%2f%3e%0d%0a++++++%3cTD+Style%3d%22Class201%22+Merge%3d%22False%22+RowSpan%3d%22%22+ColSpan%3d%22%22+Format%3d%22m%2fd%2fyyyy%22+Width%3d%2275.75%22+Text%3d%22%22+Height%3d%2215.75%22+Align%3d%22Right%22+CellHasFormula%3d%22True%22+FontName%3d%22Calibri%22+WrapText%3d%22False%22+FontSize%3d%2211%22+X%3d%228%22+Y%3d%228%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228%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228%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229%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229%22+%2f%3e%0d%0a++++++%3cTD+Style%3d%22Class200%22+Merge%3d%22False%22+RowSpan%3d%22%22+ColSpan%3d%22%22+Format%3d%22General%22+Width%3d%22247.5%22+Text%3d%22Period+Length%22+Height%3d%2215.75%22+Align%3d%22Left%22+CellHasFormula%3d%22False%22+FontName%3d%22Goudy+Old+Style%22+WrapText%3d%22False%22+FontSize%3d%2211%22+X%3d%223%22+Y%3d%229%22+%2f%3e%0d%0a++++++%3cTD+Style%3d%22Class201%22+Merge%3d%22False%22+RowSpan%3d%22%22+ColSpan%3d%22%22+Format%3d%22General%22+Width%3d%2275.75%22+Text%3d%22%22+Height%3d%2215.75%22+Align%3d%22Right%22+CellHasFormula%3d%22True%22+FontName%3d%22Calibri%22+WrapText%3d%22False%22+FontSize%3d%2211%22+X%3d%224%22+Y%3d%229%22+%2f%3e%0d%0a++++++%3cTD+Style%3d%22Class201%22+Merge%3d%22False%22+RowSpan%3d%22%22+ColSpan%3d%22%22+Format%3d%22General%22+Width%3d%2275.75%22+Text%3d%22%22+Height%3d%2215.75%22+Align%3d%22Right%22+CellHasFormula%3d%22True%22+FontName%3d%22Calibri%22+WrapText%3d%22False%22+FontSize%3d%2211%22+X%3d%225%22+Y%3d%229%22+%2f%3e%0d%0a++++++%3cTD+Style%3d%22Class201%22+Merge%3d%22False%22+RowSpan%3d%22%22+ColSpan%3d%22%22+Format%3d%22General%22+Width%3d%2275.75%22+Text%3d%22%22+Height%3d%2215.75%22+Align%3d%22Right%22+CellHasFormula%3d%22True%22+FontName%3d%22Calibri%22+WrapText%3d%22False%22+FontSize%3d%2211%22+X%3d%226%22+Y%3d%229%22+%2f%3e%0d%0a++++++%3cTD+Style%3d%22Class201%22+Merge%3d%22False%22+RowSpan%3d%22%22+ColSpan%3d%22%22+Format%3d%22General%22+Width%3d%2275.75%22+Text%3d%22%22+Height%3d%2215.75%22+Align%3d%22Right%22+CellHasFormula%3d%22True%22+FontName%3d%22Calibri%22+WrapText%3d%22False%22+FontSize%3d%2211%22+X%3d%227%22+Y%3d%229%22+%2f%3e%0d%0a++++++%3cTD+Style%3d%22Class201%22+Merge%3d%22False%22+RowSpan%3d%22%22+ColSpan%3d%22%22+Format%3d%22General%22+Width%3d%2275.75%22+Text%3d%22%22+Height%3d%2215.75%22+Align%3d%22Right%22+CellHasFormula%3d%22True%22+FontName%3d%22Calibri%22+WrapText%3d%22False%22+FontSize%3d%2211%22+X%3d%228%22+Y%3d%229%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229%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229%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2210%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2210%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2210%22+%2f%3e%0d%0a++++++%3cTD+Style%3d%22Class201%22+Merge%3d%22False%22+RowSpan%3d%22%22+ColSpan%3d%22%22+Format%3d%22General%22+Width%3d%2275.75%22+Text%3d%22%22+Height%3d%2215.75%22+Align%3d%22Right%22+CellHasFormula%3d%22True%22+FontName%3d%22Calibri%22+WrapText%3d%22False%22+FontSize%3d%2211%22+X%3d%224%22+Y%3d%2210%22+%2f%3e%0d%0a++++++%3cTD+Style%3d%22Class201%22+Merge%3d%22False%22+RowSpan%3d%22%22+ColSpan%3d%22%22+Format%3d%22General%22+Width%3d%2275.75%22+Text%3d%22%22+Height%3d%2215.75%22+Align%3d%22Right%22+CellHasFormula%3d%22True%22+FontName%3d%22Calibri%22+WrapText%3d%22False%22+FontSize%3d%2211%22+X%3d%225%22+Y%3d%2210%22+%2f%3e%0d%0a++++++%3cTD+Style%3d%22Class201%22+Merge%3d%22False%22+RowSpan%3d%22%22+ColSpan%3d%22%22+Format%3d%22General%22+Width%3d%2275.75%22+Text%3d%22%22+Height%3d%2215.75%22+Align%3d%22Right%22+CellHasFormula%3d%22True%22+FontName%3d%22Calibri%22+WrapText%3d%22False%22+FontSize%3d%2211%22+X%3d%226%22+Y%3d%2210%22+%2f%3e%0d%0a++++++%3cTD+Style%3d%22Class201%22+Merge%3d%22False%22+RowSpan%3d%22%22+ColSpan%3d%22%22+Format%3d%22General%22+Width%3d%2275.75%22+Text%3d%22%22+Height%3d%2215.75%22+Align%3d%22Right%22+CellHasFormula%3d%22True%22+FontName%3d%22Calibri%22+WrapText%3d%22False%22+FontSize%3d%2211%22+X%3d%227%22+Y%3d%2210%22+%2f%3e%0d%0a++++++%3cTD+Style%3d%22Class201%22+Merge%3d%22False%22+RowSpan%3d%22%22+ColSpan%3d%22%22+Format%3d%22General%22+Width%3d%2275.75%22+Text%3d%22%22+Height%3d%2215.75%22+Align%3d%22Right%22+CellHasFormula%3d%22True%22+FontName%3d%22Calibri%22+WrapText%3d%22False%22+FontSize%3d%2211%22+X%3d%228%22+Y%3d%2210%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2210%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2210%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2211%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</t>
  </si>
  <si>
    <t xml:space="preserve"> 3d%2211%22+X%3d%222%22+Y%3d%2211%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2211%22+%2f%3e%0d%0a++++++%3cTD+Style%3d%22Class201%22+Merge%3d%22False%22+RowSpan%3d%22%22+ColSpan%3d%22%22+Format%3d%22m%2fd%2fyyyy%22+Width%3d%2275.75%22+Text%3d%22%22+Height%3d%2215.75%22+Align%3d%22Right%22+CellHasFormula%3d%22True%22+FontName%3d%22Calibri%22+WrapText%3d%22False%22+FontSize%3d%2211%22+X%3d%224%22+Y%3d%2211%22+%2f%3e%0d%0a++++++%3cTD+Style%3d%22Class201%22+Merge%3d%22False%22+RowSpan%3d%22%22+ColSpan%3d%22%22+Format%3d%22m%2fd%2fyyyy%22+Width%3d%2275.75%22+Text%3d%22%22+Height%3d%2215.75%22+Align%3d%22Right%22+CellHasFormula%3d%22True%22+FontName%3d%22Calibri%22+WrapText%3d%22False%22+FontSize%3d%2211%22+X%3d%225%22+Y%3d%2211%22+%2f%3e%0d%0a++++++%3cTD+Style%3d%22Class201%22+Merge%3d%22False%22+RowSpan%3d%22%22+ColSpan%3d%22%22+Format%3d%22m%2fd%2fyyyy%22+Width%3d%2275.75%22+Text%3d%22%22+Height%3d%2215.75%22+Align%3d%22Right%22+CellHasFormula%3d%22True%22+FontName%3d%22Calibri%22+WrapText%3d%22False%22+FontSize%3d%2211%22+X%3d%226%22+Y%3d%2211%22+%2f%3e%0d%0a++++++%3cTD+Style%3d%22Class201%22+Merge%3d%22False%22+RowSpan%3d%22%22+ColSpan%3d%22%22+Format%3d%22m%2fd%2fyyyy%22+Width%3d%2275.75%22+Text%3d%22%22+Height%3d%2215.75%22+Align%3d%22Right%22+CellHasFormula%3d%22True%22+FontName%3d%22Calibri%22+WrapText%3d%22False%22+FontSize%3d%2211%22+X%3d%227%22+Y%3d%2211%22+%2f%3e%0d%0a++++++%3cTD+Style%3d%22Class201%22+Merge%3d%22False%22+RowSpan%3d%22%22+ColSpan%3d%22%22+Format%3d%22m%2fd%2fyyyy%22+Width%3d%2275.75%22+Text%3d%22%22+Height%3d%2215.75%22+Align%3d%22Right%22+CellHasFormula%3d%22True%22+FontName%3d%22Calibri%22+WrapText%3d%22False%22+FontSize%3d%2211%22+X%3d%228%22+Y%3d%2211%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2211%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2211%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2212%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2212%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2212%22+%2f%3e%0d%0a++++++%3cTD+Style%3d%22Class201%22+Merge%3d%22False%22+RowSpan%3d%22%22+ColSpan%3d%22%22+Format%3d%22General%22+Width%3d%2275.75%22+Text%3d%22%22+Height%3d%2215.75%22+Align%3d%22Right%22+CellHasFormula%3d%22True%22+FontName%3d%22Calibri%22+WrapText%3d%22False%22+FontSize%3d%2211%22+X%3d%224%22+Y%3d%2212%22+%2f%3e%0d%0a++++++%3cTD+Style%3d%22Class201%22+Merge%3d%22False%22+RowSpan%3d%22%22+ColSpan%3d%22%22+Format%3d%22General%22+Width%3d%2275.75%22+Text%3d%22%22+Height%3d%2215.75%22+Align%3d%22Right%22+CellHasFormula%3d%22True%22+FontName%3d%22Calibri%22+WrapText%3d%22False%22+FontSize%3d%2211%22+X%3d%225%22+Y%3d%2212%22+%2f%3e%0d%0a++++++%3cTD+Style%3d%22Class201%22+Merge%3d%22False%22+RowSpan%3d%22%22+ColSpan%3d%22%22+Format%3d%22General%22+Width%3d%2275.75%22+Text%3d%22%22+Height%3d%2215.75%22+Align%3d%22Right%22+CellHasFormula%3d%22True%22+FontName%3d%22Calibri%22+WrapText%3d%22False%22+FontSize%3d%2211%22+X%3d%226%22+Y%3d%2212%22+%2f%3e%0d%0a++++++%3cTD+Style%3d%22Class201%22+Merge%3d%22False%22+RowSpan%3d%22%22+ColSpan%3d%22%22+Format%3d%22General%22+Width%3d%2275.75%22+Text%3d%22%22+Height%3d%2215.75%22+Align%3d%22Right%22+CellHasFormula%3d%22True%22+FontName%3d%22Calibri%22+WrapText%3d%22False%22+FontSize%3d%2211%22+X%3d%227%22+Y%3d%2212%22+%2f%3e%0d%0a++++++%3cTD+Style%3d%22Class201%22+Merge%3d%22False%22+RowSpan%3d%22%22+ColSpan%3d%22%22+Format%3d%22General%22+Width%3d%2275.75%22+Text%3d%22%22+Height%3d%2215.75%22+Align%3d%22Right%22+CellHasFormula%3d%22True%22+FontName%3d%22Calibri%22+WrapText%3d%22False%22+FontSize%3d%2211%22+X%3d%228%22+Y%3d%2212%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2212%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2212%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2213%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2213%22+%2f%3e%0d%0a++++++%3cTD+Style%3d%22Class203%22+Merge%3d%22False%22+RowSpan%3d%22%22+ColSpan%3d%22%22+Format%3d%22General%22+Width%3d%22247.5%22+Text%3d%22%22+Height%3d%2215.75%22+Align%3d%22Left%22+CellHasFormula%3d%22False%22+FontName%3d%22Goudy+Old+Style%22+WrapText%3d%22False%22+FontSize%3d%2211%22+X%3d%223%22+Y%3d%2213%22+%2f%3e%0d%0a++++++%3cTD+Style%3d%22Class204%22+Merge%3d%22False%22+RowSpan%3d%22%22+ColSpan%3d%22%22+Format%3d%22General%22+Width%3d%2275.75%22+Text%3d%22%22+Height%3d%2215.75%22+Align%3d%22Right%22+CellHasFormula%3d%22False%22+FontName%3d%22Calibri%22+WrapText%3d%22False%22+FontSize%3d%2211%22+X%3d%224%22+Y%3d%2213%22+%2f%3e%0d%0a++++++%3cTD+Style%3d%22Class204%22+Merge%3d%22False%22+RowSpan%3d%22%22+ColSpan%3d%22%22+Format%3d%22General%22+Width%3d%2275.75%22+Text%3d%22%22+Height%3d%2215.75%22+Align%3d%22Right%22+CellHasFormula%3d%22False%22+FontName%3d%22Calibri%22+WrapText%3d%22False%22+FontSize%3d%2211%22+X%3d%225%22+Y%3d%2213%22+%2f%3e%0d%0a++++++%3cTD+Style%3d%22Class204%22+Merge%3d%22False%22+RowSpan%3d%22%22+ColSpan%3d%22%22+Format%3d%22General%22+Width%3d%2275.75%22+Text%3d%22%22+Height%3d%2215.75%22+Align%3d%22Right%22+CellHasFormula%3d%22False%22+FontName%3d%22Calibri%22+WrapText%3d%22False%22+FontSize%3d%2211%22+X%3d%226%22+Y%3d%2213%22+%2f%3e%0d%0a++++++%3cTD+Style%3d%22Class204%22+Merge%3d%22False%22+RowSpan%3d%22%22+ColSpan%3d%22%22+Format%3d%22General%22+Width%3d%2275.75%22+Text%3d%22%22+Height%3d%2215.75%22+Align%3d%22Right%22+CellHasFormula%3d%22False%22+FontName%3d%22Calibri%22+WrapText%3d%22False%22+FontSize%3d%2211%22+X%3d%227%22+Y%3d%2213%22+%2f%3e%0d%0a++++++%3cTD+Style%3d%22Class204%22+Merge%3d%22False%22+RowSpan%3d%22%22+ColSpan%3d%22%22+Format%3d%22General%22+Width%3d%2275.75%22+Text%3d%22%22+Height%3d%2215.75%22+Align%3d%22Right%22+CellHasFormula%3d%22False%22+FontName%3d%22Calibri%22+WrapText%3d%22False%22+FontSize%3d%2211%22+X%3d%228%22+Y%3d%2213%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2213%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2213%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2214%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2214%22+%2f%3e%0d%0a++++++%3cTD+Style%3d%22Class233%22+Merge%3d%22False%22+RowSpan%3d%22%22+ColSpan%3d%22%22+Format%3d%22General%22+Width%3d%22247.5%22+Text%3d%22Assets%22+Height%3d%2215.75%22+Align%3d%22Left%22+CellHasFormula%3d%22False%22+FontName%3d%22Goudy+Old+Style%22+WrapText%3d%22False%22+FontSize%3d%2211%22+X%3d%223%22+Y%3d%2214%22+%2f%3e%0d%0a++++++%3cTD+Style%3d%22Class213%22+Merge%3d%22False%22+RowSpan%3d%22%22+ColSpan%3d%22%22+Format%3d%22General%22+Width%3d%2275.75%22+Text%3d%22%22+Height%3d%2215.75%22+Align%3d%22Right%22+CellHasFormula%3d%22False%22+FontName%3d%22Calibri%22+WrapText%3d%22False%22+FontSize%3d%2211%22+X%3d%224%22+Y%3d%2214%22+%2f%3e%0d%0a++++++%3cTD+Style%3d%22Class213%22+Merge%3d%22False%22+RowSpan%3d%22%22+ColSpan%3d%22%22+Format%3d%22General%22+Width%3d%2275.75%22+Text%3d%22%22+Height%3d%2215.75%22+Align%3d%22Right%22+CellHasFormula%3d%22False%22+FontName%3d%22Calibri%22+WrapText%3d%22False%22+FontSize%3d%2211%22+X%3d%225%22+Y%3d%2214%22+%2f%3e%0d%0a++++++%3cTD+Style%3d%22Class213%22+Merge%3d%22False%22+RowSpan%3d%22%22+ColSpan%3d%22%22+Format%3d%22General%22+Width%3d%2275.75%22+Text%3d%22%22+Height%3d%2215.75%22+Align%3d%22Right%22+CellHasFormula%3d%22False%22+FontName%3d%22Calibri%22+WrapText%3d%22False%22+FontSize%3d%2211%22+X%3d%226%22+Y%3d%2214%22+%2f%3e%0d%0a++++++%3cTD+Style%3d%22Class213%22+Merge%3d%22False%22+RowSpan%3d%22%22+ColSpan%3d%22%22+Format%3d%22General%22+Width%3d%2275.75%22+Text%3d%22%22+Height%3d%2215.75%22+Align%3d%22Right%22+CellHasFormula%3d%22False%22+FontName%3d%22Calibri%22+WrapText%3d%22False%22+FontSize%3d%2211%22+X%3d%227%22+Y%3d%2214%22+%2f%3e%0d%0a++++++%3cTD+Style%3d%22Class213%22+Merge%3d%22False%22+RowSpan%3d%22%22+ColSpan%3d%22%22+Format%3d%22General%22+Width%3d%2275.75%22+Text%3d%22%22+Height%3d%2215.75%22+Align%3d%22Right%22+CellHasFormula%3d%22False%22+FontName%3d%22Calibri%22+WrapText%3d%22False%22+FontSize%3d%2211%22+X%3d%228%22+Y%3d%2214%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2214%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2214%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2215%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2215%22+%2f%3e%0d%0a++++++%3cTD+Style%3d%22Class216%22+Merge%3d%22False%22+RowSpan%3d%22%22+ColSpan%3d%22%22+Format%3d%22General%22+Width%3d%22247.5%22+Text%3d%22%22+Height%3d%2215.75%22+Align%3d%22Left%22+CellHasFormula%3d%22True%22+FontName%3d%22Goudy+Old+Style%22+WrapText%3d%22False%22+FontSize%3d%2211%22+X%3d%223%22+Y%3d%2215%22+%2f%3e%0d%0a++++++%3cTD+Style%3d%22Class217%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2215%22+%2f%3e%0d%0a++++++%3cTD+Style%3d%22Class217%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2215%22+%2f%3e%0d%0a++++++%3cTD+Style%3d%22Class217%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2215%22+%2f%3e%0d%0a++++++%3cTD+Style%3d%22Class217%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2215%22+%2f%3e%0d%0a++++++%3cTD+Style%3d%22Class217%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2215%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2215%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2215%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2216%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2216%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2216%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2216%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2216%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2216%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2216%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2216%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2216%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2216%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2217%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2217%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2217%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2217%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2217%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2217%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2217%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2217%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2217%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2217%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2218%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2218%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2218%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2218%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2218%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2218%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2218%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2218%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2218%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2218%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2219%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2219%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2219%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2219%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2219%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2219%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2219%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2219%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2219%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2219%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2220%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2220%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2220%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2220%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2220%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2220%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2220%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2220%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2220%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2220%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2221%22+%2f%3e%0d%0a++++++%3cTD+Style%3d%22Class230%22+Merge%3d%22False%22+RowSpan%3d%22%22+ColSpan%3d%22%22+Format%3</t>
  </si>
  <si>
    <t xml:space="preserve"> d%22General%22+Width%3d%2224.75%22+Text%3d%22%22+Height%3d%2215.75%22+Align%3d%22Left%22+CellHasFormula%3d%22False%22+FontName%3d%22Goudy+Old+Style%22+WrapText%3d%22False%22+FontSize%3d%2211%22+X%3d%222%22+Y%3d%2221%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2221%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2221%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2221%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2221%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2221%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2221%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2221%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2221%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2222%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2222%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2222%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2222%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2222%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2222%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2222%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2222%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2222%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2222%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2223%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2223%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2223%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2223%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2223%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2223%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2223%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2223%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2223%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2223%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2224%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2224%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2224%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2224%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2224%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2224%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2224%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2224%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2224%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2224%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2225%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2225%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2225%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2225%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2225%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2225%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2225%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2225%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2225%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2225%22+%2f%3e%0d%0a++++%3c%2fTR%3e%0d%0a++++%3cTR%3e%0d%0a++++++%3cTD+Style%3d%22Class228%22+Merge%3d%22False%22+RowSpan%3d%22%22+ColSpan%3d%22%22+Format%3d%22General%22+Width%3d%2224.75%22+Text%3d%22%22+Height%3d%2216.5%22+Align%3d%22Left%22+CellHasFormula%3d%22False%22+FontName%3d%22Goudy+Old+Style%22+WrapText%3d%22False%22+FontSize%3d%2211%22+X%3d%221%22+Y%3d%2226%22+%2f%3e%0d%0a++++++%3cTD+Style%3d%22Class230%22+Merge%3d%22False%22+RowSpan%3d%22%22+ColSpan%3d%22%22+Format%3d%22General%22+Width%3d%2224.75%22+Text%3d%22%22+Height%3d%2216.5%22+Align%3d%22Left%22+CellHasFormula%3d%22False%22+FontName%3d%22Goudy+Old+Style%22+WrapText%3d%22False%22+FontSize%3d%2211%22+X%3d%222%22+Y%3d%2226%22+%2f%3e%0d%0a++++++%3cTD+Style%3d%22Class234%22+Merge%3d%22False%22+RowSpan%3d%22%22+ColSpan%3d%22%22+Format%3d%22General%22+Width%3d%22247.5%22+Text%3d%22%22+Height%3d%2216.5%22+Align%3d%22Left%22+CellHasFormula%3d%22True%22+FontName%3d%22Goudy+Old+Style%22+WrapText%3d%22False%22+FontSize%3d%2211%22+X%3d%223%22+Y%3d%2226%22+%2f%3e%0d%0a++++++%3cTD+Style%3d%22Class235%22+Merge%3d%22False%22+RowSpan%3d%22%22+ColSpan%3d%22%22+Format%3d%22%23%2c%23%230.00%22+Width%3d%2275.75%22+Text%3d%22%22+Height%3d%2216.5%22+Align%3d%22Right%22+CellHasFormula%3d%22True%22+FontName%3d%22Calibri%22+WrapText%3d%22False%22+FontSize%3d%2211%22+X%3d%224%22+Y%3d%2226%22+%2f%3e%0d%0a++++++%3cTD+Style%3d%22Class235%22+Merge%3d%22False%22+RowSpan%3d%22%22+ColSpan%3d%22%22+Format%3d%22%23%2c%23%230.00%22+Width%3d%2275.75%22+Text%3d%22%22+Height%3d%2216.5%22+Align%3d%22Right%22+CellHasFormula%3d%22True%22+FontName%3d%22Calibri%22+WrapText%3d%22False%22+FontSize%3d%2211%22+X%3d%225%22+Y%3d%2226%22+%2f%3e%0d%0a++++++%3cTD+Style%3d%22Class235%22+Merge%3d%22False%22+RowSpan%3d%22%22+ColSpan%3d%22%22+Format%3d%22%23%2c%23%230.00%22+Width%3d%2275.75%22+Text%3d%22%22+Height%3d%2216.5%22+Align%3d%22Right%22+CellHasFormula%3d%22True%22+FontName%3d%22Calibri%22+WrapText%3d%22False%22+FontSize%3d%2211%22+X%3d%226%22+Y%3d%2226%22+%2f%3e%0d%0a++++++%3cTD+Style%3d%22Class235%22+Merge%3d%22False%22+RowSpan%3d%22%22+ColSpan%3d%22%22+Format%3d%22%23%2c%23%230.00%22+Width%3d%2275.75%22+Text%3d%22%22+Height%3d%2216.5%22+Align%3d%22Right%22+CellHasFormula%3d%22True%22+FontName%3d%22Calibri%22+WrapText%3d%22False%22+FontSize%3d%2211%22+X%3d%227%22+Y%3d%2226%22+%2f%3e%0d%0a++++++%3cTD+Style%3d%22Class235%22+Merge%3d%22False%22+RowSpan%3d%22%22+ColSpan%3d%22%22+Format%3d%22%23%2c%23%230.00%22+Width%3d%2275.75%22+Text%3d%22%22+Height%3d%2216.5%22+Align%3d%22Right%22+CellHasFormula%3d%22True%22+FontName%3d%22Calibri%22+WrapText%3d%22False%22+FontSize%3d%2211%22+X%3d%228%22+Y%3d%2226%22+%2f%3e%0d%0a++++++%3cTD+Style%3d%22Class191%22+Merge%3d%22False%22+RowSpan%3d%22%22+ColSpan%3d%22%22+Format%3d%22General%22+Width%3d%2224.75%22+Text%3d%22%22+Height%3d%2216.5%22+Align%3d%22Left%22+CellHasFormula%3d%22False%22+FontName%3d%22Calibri%22+WrapText%3d%22False%22+FontSize%3d%2211%22+X%3d%229%22+Y%3d%2226%22+%2f%3e%0d%0a++++++%3cTD+Style%3d%22Class195%22+Merge%3d%22False%22+RowSpan%3d%22%22+ColSpan%3d%22%22+Format%3d%22General%22+Width%3d%2224.75%22+Text%3d%22%22+Height%3d%2216.5%22+Align%3d%22Left%22+CellHasFormula%3d%22False%22+FontName%3d%22Calibri%22+WrapText%3d%22False%22+FontSize%3d%2211%22+X%3d%2210%22+Y%3d%2226%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2227%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2227%22+%2f%3e%0d%0a++++++%3cTD+Style%3d%22Class236%22+Merge%3d%22False%22+RowSpan%3d%22%22+ColSpan%3d%22%22+Format%3d%22General%22+Width%3d%22247.5%22+Text%3d%22%22+Height%3d%2215.75%22+Align%3d%22Left%22+CellHasFormula%3d%22True%22+FontName%3d%22Goudy+Old+Style%22+WrapText%3d%22False%22+FontSize%3d%2211%22+X%3d%223%22+Y%3d%2227%22+%2f%3e%0d%0a++++++%3cTD+Style%3d%22Class237%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2227%22+%2f%3e%0d%0a++++++%3cTD+Style%3d%22Class237%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2227%22+%2f%3e%0d%0a++++++%3cTD+Style%3d%22Class237%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2227%22+%2f%3e%0d%0a++++++%3cTD+Style%3d%22Class237%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2227%22+%2f%3e%0d%0a++++++%3cTD+Style%3d%22Class237%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2227%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2227%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2227%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2228%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2228%22+%2f%3e%0d%0a++++++%3cTD+Style%3d%22Class212%22+Merge%3d%22False%22+RowSpan%3d%22%22+ColSpan%3d%22%22+Format%3d%22General%22+Width%3d%22247.5%22+Text%3d%22%22+Height%3d%2215.75%22+Align%3d%22Left%22+CellHasFormula%3d%22True%22+FontName%3d%22Goudy+Old+Style%22+WrapText%3d%22False%22+FontSize%3d%2211%22+X%3d%223%22+Y%3d%2228%22+%2f%3e%0d%0a++++++%3cTD+Style%3d%22Class213%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2228%22+%2f%3e%0d%0a++++++%3cTD+Style%3d%22Class213%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2228%22+%2f%3e%0d%0a++++++%3cTD+Style%3d%22Class213%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2228%22+%2f%3e%0d%0a++++++%3cTD+Style%3d%22Class213%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2228%22+%2f%3e%0d%0a++++++%3cTD+Style%3d%22Class213%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2228%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2228%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2228%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2229%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2229%22+%2f%3e%0d%0a++++++%3cTD+Style%3d%22Class216%22+Merge%3d%22False%22+RowSpan%3d%22%22+ColSpan%3d%22%22+Format%3d%22General%22+Width%3d%22247.5%22+Text%3d%22%22+Height%3d%2215.75%22+Align%3d%22Left%22+CellHasFormula%3d%22True%22+FontName%3d%22Goudy+Old+Style%22+WrapText%3d%22False%22+FontSize%3d%2211%22+X%3d%223%22+Y%3d%2229%22+%2f%3e%0d%0a++++++%3cTD+Style%3d%22Class217%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2229%22+%2f%3e%0d%0a++++++%3cTD+Style%3d%22Class217%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2229%22+%2f%3e%0d%0a++++++%3cTD+Style%3d%22Class217%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2229%22+%2f%3e%0d%0a++++++%3cTD+Style%3d%22Class217%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2229%22+%2f%3e%0d%0a++++++%3cTD+Style%3d%22Class217%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2229%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2229%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2229%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2230%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2230%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2230%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2230%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2230%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2230%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2230%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2230%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2230%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2230%22+%2f%3e%0d%0a++++%3c%2fTR%3e%0d%0a++++%3cTR%3e%0d%0a++++++%3cTD+Style%3d%22Class228%22+Merge%3d%22False%22+RowSpan%3d%22%22+ColSpan%3d%22%22+Format%3d%22General%22+Wid</t>
  </si>
  <si>
    <t xml:space="preserve"> th%3d%2224.75%22+Text%3d%22%22+Height%3d%2215.75%22+Align%3d%22Left%22+CellHasFormula%3d%22False%22+FontName%3d%22Goudy+Old+Style%22+WrapText%3d%22False%22+FontSize%3d%2211%22+X%3d%221%22+Y%3d%2231%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2231%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2231%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2231%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2231%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2231%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2231%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2231%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2231%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2231%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2232%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2232%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2232%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2232%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2232%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2232%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2232%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2232%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2232%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2232%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2233%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2233%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2233%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2233%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2233%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2233%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2233%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2233%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2233%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2233%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2234%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2234%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2234%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2234%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2234%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2234%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2234%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2234%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2234%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2234%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2235%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2235%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2235%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2235%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2235%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2235%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2235%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2235%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2235%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2235%22+%2f%3e%0d%0a++++%3c%2fTR%3e%0d%0a++++%3cTR%3e%0d%0a++++++%3cTD+Style%3d%22Class228%22+Merge%3d%22False%22+RowSpan%3d%22%22+ColSpan%3d%22%22+Format%3d%22General%22+Width%3d%2224.75%22+Text%3d%22%22+Height%3d%2216.5%22+Align%3d%22Left%22+CellHasFormula%3d%22False%22+FontName%3d%22Goudy+Old+Style%22+WrapText%3d%22False%22+FontSize%3d%2211%22+X%3d%221%22+Y%3d%2236%22+%2f%3e%0d%0a++++++%3cTD+Style%3d%22Class230%22+Merge%3d%22False%22+RowSpan%3d%22%22+ColSpan%3d%22%22+Format%3d%22General%22+Width%3d%2224.75%22+Text%3d%22%22+Height%3d%2216.5%22+Align%3d%22Left%22+CellHasFormula%3d%22False%22+FontName%3d%22Goudy+Old+Style%22+WrapText%3d%22False%22+FontSize%3d%2211%22+X%3d%222%22+Y%3d%2236%22+%2f%3e%0d%0a++++++%3cTD+Style%3d%22Class234%22+Merge%3d%22False%22+RowSpan%3d%22%22+ColSpan%3d%22%22+Format%3d%22General%22+Width%3d%22247.5%22+Text%3d%22%22+Height%3d%2216.5%22+Align%3d%22Left%22+CellHasFormula%3d%22True%22+FontName%3d%22Goudy+Old+Style%22+WrapText%3d%22False%22+FontSize%3d%2211%22+X%3d%223%22+Y%3d%2236%22+%2f%3e%0d%0a++++++%3cTD+Style%3d%22Class235%22+Merge%3d%22False%22+RowSpan%3d%22%22+ColSpan%3d%22%22+Format%3d%22%23%2c%23%230.00%22+Width%3d%2275.75%22+Text%3d%22%22+Height%3d%2216.5%22+Align%3d%22Right%22+CellHasFormula%3d%22True%22+FontName%3d%22Calibri%22+WrapText%3d%22False%22+FontSize%3d%2211%22+X%3d%224%22+Y%3d%2236%22+%2f%3e%0d%0a++++++%3cTD+Style%3d%22Class235%22+Merge%3d%22False%22+RowSpan%3d%22%22+ColSpan%3d%22%22+Format%3d%22%23%2c%23%230.00%22+Width%3d%2275.75%22+Text%3d%22%22+Height%3d%2216.5%22+Align%3d%22Right%22+CellHasFormula%3d%22True%22+FontName%3d%22Calibri%22+WrapText%3d%22False%22+FontSize%3d%2211%22+X%3d%225%22+Y%3d%2236%22+%2f%3e%0d%0a++++++%3cTD+Style%3d%22Class235%22+Merge%3d%22False%22+RowSpan%3d%22%22+ColSpan%3d%22%22+Format%3d%22%23%2c%23%230.00%22+Width%3d%2275.75%22+Text%3d%22%22+Height%3d%2216.5%22+Align%3d%22Right%22+CellHasFormula%3d%22True%22+FontName%3d%22Calibri%22+WrapText%3d%22False%22+FontSize%3d%2211%22+X%3d%226%22+Y%3d%2236%22+%2f%3e%0d%0a++++++%3cTD+Style%3d%22Class235%22+Merge%3d%22False%22+RowSpan%3d%22%22+ColSpan%3d%22%22+Format%3d%22%23%2c%23%230.00%22+Width%3d%2275.75%22+Text%3d%22%22+Height%3d%2216.5%22+Align%3d%22Right%22+CellHasFormula%3d%22True%22+FontName%3d%22Calibri%22+WrapText%3d%22False%22+FontSize%3d%2211%22+X%3d%227%22+Y%3d%2236%22+%2f%3e%0d%0a++++++%3cTD+Style%3d%22Class235%22+Merge%3d%22False%22+RowSpan%3d%22%22+ColSpan%3d%22%22+Format%3d%22%23%2c%23%230.00%22+Width%3d%2275.75%22+Text%3d%22%22+Height%3d%2216.5%22+Align%3d%22Right%22+CellHasFormula%3d%22True%22+FontName%3d%22Calibri%22+WrapText%3d%22False%22+FontSize%3d%2211%22+X%3d%228%22+Y%3d%2236%22+%2f%3e%0d%0a++++++%3cTD+Style%3d%22Class191%22+Merge%3d%22False%22+RowSpan%3d%22%22+ColSpan%3d%22%22+Format%3d%22General%22+Width%3d%2224.75%22+Text%3d%22%22+Height%3d%2216.5%22+Align%3d%22Left%22+CellHasFormula%3d%22False%22+FontName%3d%22Calibri%22+WrapText%3d%22False%22+FontSize%3d%2211%22+X%3d%229%22+Y%3d%2236%22+%2f%3e%0d%0a++++++%3cTD+Style%3d%22Class195%22+Merge%3d%22False%22+RowSpan%3d%22%22+ColSpan%3d%22%22+Format%3d%22General%22+Width%3d%2224.75%22+Text%3d%22%22+Height%3d%2216.5%22+Align%3d%22Left%22+CellHasFormula%3d%22False%22+FontName%3d%22Calibri%22+WrapText%3d%22False%22+FontSize%3d%2211%22+X%3d%2210%22+Y%3d%2236%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2237%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2237%22+%2f%3e%0d%0a++++++%3cTD+Style%3d%22Class238%22+Merge%3d%22False%22+RowSpan%3d%22%22+ColSpan%3d%22%22+Format%3d%22General%22+Width%3d%22247.5%22+Text%3d%22%22+Height%3d%2215.75%22+Align%3d%22Left%22+CellHasFormula%3d%22True%22+FontName%3d%22Goudy+Old+Style%22+WrapText%3d%22False%22+FontSize%3d%2211%22+X%3d%223%22+Y%3d%2237%22+%2f%3e%0d%0a++++++%3cTD+Style%3d%22Class239%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2237%22+%2f%3e%0d%0a++++++%3cTD+Style%3d%22Class239%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2237%22+%2f%3e%0d%0a++++++%3cTD+Style%3d%22Class239%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2237%22+%2f%3e%0d%0a++++++%3cTD+Style%3d%22Class239%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2237%22+%2f%3e%0d%0a++++++%3cTD+Style%3d%22Class239%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2237%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2237%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2237%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2238%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2238%22+%2f%3e%0d%0a++++++%3cTD+Style%3d%22Class212%22+Merge%3d%22False%22+RowSpan%3d%22%22+ColSpan%3d%22%22+Format%3d%22General%22+Width%3d%22247.5%22+Text%3d%22%22+Height%3d%2215.75%22+Align%3d%22Left%22+CellHasFormula%3d%22False%22+FontName%3d%22Goudy+Old+Style%22+WrapText%3d%22False%22+FontSize%3d%2211%22+X%3d%223%22+Y%3d%2238%22+%2f%3e%0d%0a++++++%3cTD+Style%3d%22Class213%22+Merge%3d%22False%22+RowSpan%3d%22%22+ColSpan%3d%22%22+Format%3d%22General%22+Width%3d%2275.75%22+Text%3d%22%22+Height%3d%2215.75%22+Align%3d%22Right%22+CellHasFormula%3d%22False%22+FontName%3d%22Calibri%22+WrapText%3d%22False%22+FontSize%3d%2211%22+X%3d%224%22+Y%3d%2238%22+%2f%3e%0d%0a++++++%3cTD+Style%3d%22Class213%22+Merge%3d%22False%22+RowSpan%3d%22%22+ColSpan%3d%22%22+Format%3d%22General%22+Width%3d%2275.75%22+Text%3d%22%22+Height%3d%2215.75%22+Align%3d%22Right%22+CellHasFormula%3d%22False%22+FontName%3d%22Calibri%22+WrapText%3d%22False%22+FontSize%3d%2211%22+X%3d%225%22+Y%3d%2238%22+%2f%3e%0d%0a++++++%3cTD+Style%3d%22Class213%22+Merge%3d%22False%22+RowSpan%3d%22%22+ColSpan%3d%22%22+Format%3d%22General%22+Width%3d%2275.75%22+Text%3d%22%22+Height%3d%2215.75%22+Align%3d%22Right%22+CellHasFormula%3d%22False%22+FontName%3d%22Calibri%22+WrapText%3d%22False%22+FontSize%3d%2211%22+X%3d%226%22+Y%3d%2238%22+%2f%3e%0d%0a++++++%3cTD+Style%3d%22Class213%22+Merge%3d%22False%22+RowSpan%3d%22%22+ColSpan%3d%22%22+Format%3d%22General%22+Width%3d%2275.75%22+Text%3d%22%22+Height%3d%2215.75%22+Align%3d%22Right%22+CellHasFormula%3d%22False%22+FontName%3d%22Calibri%22+WrapText%3d%22False%22+FontSize%3d%2211%22+X%3d%227%22+Y%3d%2238%22+%2f%3e%0d%0a++++++%3cTD+Style%3d%22Class213%22+Merge%3d%22False%22+RowSpan%3d%22%22+ColSpan%3d%22%22+Format%3d%22General%22+Width%3d%2275.75%22+Text%3d%22%22+Height%3d%2215.75%22+Align%3d%22Right%22+CellHasFormula%3d%22False%22+FontName%3d%22Calibri%22+WrapText%3d%22False%22+FontSize%3d%2211%22+X%3d%228%22+Y%3d%2238%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2238%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2238%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2239%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2239%22+%2f%3e%0d%0a++++++%3cTD+Style%3d%22Class233%22+Merge%3d%22False%22+RowSpan%3d%22%22+ColSpan%3d%22%22+Format%3d%22General%22+Width%3d%22247.5%22+Text%3d%22Liabilities+and+Shareholders'+Equity%22+Height%3d%2215.75%22+Align%3d%22Left%22+CellHasFormula%3d%22False%22+FontName%3d%22Goudy+Old+Style%22+WrapText%3d%22False%22+FontSize%3d%2211%22+X%3d%223%22+Y%3d%2239%22+%2f%3e%0d%0a++++++%3cTD+Style%3d%22Class213%22+Merge%3d%22False%22+RowSpan%3d%22%22+ColSpan%3d%22%22+Format%3d%22General%22+Width%3d%2275.75%22+Text%3d%22%22+Height%3d%2215.75%22+Align%3d%22Right%22+CellHasFormula%3d%22False%22+FontName%3d%22Calibri%22+WrapText%3d%22False%22+FontSize%3d%2211%22+X%3d%224%22+Y%3d%2239%22+%2f%3e%0d%0a++++++%3cTD+Style%3d%22Class213%22+Merge%3d%22False%22+RowSpan%3d%22%22+ColSpan%3d%22%22+Format%3d%22General%22+Width%3d%2275.75%22+Text%3d%22%22+Height%3d%2215.75%22+Align%3d%22Right%22+CellHasFormula%3d%22False%22+FontName%3d%22Calibri%22+WrapText%3d%22False%22+FontSize%3d%2211%22+X%3d%225%22+Y%3d%2239%22+%2f%3e%0d%0a++++++%3cTD+Style%3d%22Class213%22+Merge%3d%22False%22+RowSpan%3d%22%22+ColSpan%3d%22%22+Format%3d%22General%22+Width%3d%2275.75%22+Text%3d%22%22+Height%3d%2215.75%22+Align%3d%22Right%22+CellHasFormula%3d%22False%22+FontName%3d%22Calibri%22+WrapText%3d%22False%22+FontSize%3d%2211%22+X%3d%226%22+Y%3d%2239%22+%2f%3e%0d%0a++++++%3cTD+Style%3d%22Class213%22+Merge%3d%22False%22+RowSpan%3d%22%22+ColSpan%3d%22%22+Format%3d%22General%22+Width%3d%2275.75%22+Text%3d%22%22+Height%3d%2215.75%22+Align%3d%22Right%22+CellHasFormula%3d%22False%22+FontName%3d%22Calibri%22+WrapText%3d%22False%22+FontSize%3d%2211%22+X%3d%227%22+Y%3d%2239%22+%2f%3e%0d%0a++++++%3cTD+Style%3d%22Class213%22+Merge%3d%22False%22+RowSpan%3d%22%22+ColSpan%3d%22%22+Format%3d%22General%22+Width%3d%2275.75%22+Text%3d%22%22+Height%3d%2215.75%22+Align%3d%22Right%22+CellHasFormula%3d%22False%22+FontName%3d%22Calibri%22+WrapText%3d%22False%22+FontSize%3d%2211%22+X%3d%228%22+Y%3d%2239%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2239%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2239%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2240%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2240%22+%2f%3e%0d%0a++++++%3cTD+Style%3d%22Class216%22+Merge%3d%22False%22+RowSpan%3d%22%22+ColSpan%3d%22%22+Format%3d%22General%22+Width%3d%22247.5%22+Text%3d%22%22+Height%3d%2215.75%22+Align%3d%22Left%22+CellHasFormula%3d%22True%22+FontName%3d%22Goudy+Old+Style%22+WrapText%3d%22False%22+FontSize%3d%2211%22+X%3d%223%22+Y%3d%2240%22+%2f%3e%0d%0a++++++%3cTD+Style%3d%22Class217%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2240%22+%2f%3e%0d%0a++++++%3cTD+Style%3d%22Class217%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2240%22+%2f%3e%0d%0a++++++%3cTD+Style%3d%22Class217%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2240%22+%2f%3e%0d%0a++++++%3cTD+Style%3d%22Class217%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2240%22+%2f%3e%0d%0a++++++%3cTD+Style%3d%22Class217%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2240%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2240%22+%2f%3e%0d%0a++++++%3cTD+Style%3d%22Class195%22+Merge%3d%22False%22+RowSpan%3d%22%22+ColSpan%3d%22%22+Format%3d%22General%22+Width%3d%2224.75%22+Text%3d%22%22+Height%3d%2215.75%22+Align%3d%22Left%22+CellHasFormula%3d%22False%22+</t>
  </si>
  <si>
    <t xml:space="preserve"> FontName%3d%22Calibri%22+WrapText%3d%22False%22+FontSize%3d%2211%22+X%3d%2210%22+Y%3d%2240%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2241%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2241%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2241%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2241%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2241%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2241%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2241%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2241%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2241%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2241%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2242%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2242%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2242%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2242%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2242%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2242%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2242%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2242%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2242%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2242%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2243%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2243%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2243%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2243%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2243%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2243%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2243%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2243%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2243%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2243%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2244%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2244%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2244%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2244%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2244%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2244%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2244%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2244%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2244%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2244%22+%2f%3e%0d%0a++++%3c%2fTR%3e%0d%0a++++%3cTR%3e%0d%0a++++++%3cTD+Style%3d%22Class228%22+Merge%3d%22False%22+RowSpan%3d%22%22+ColSpan%3d%22%22+Format%3d%22General%22+Width%3d%2224.75%22+Text%3d%22%22+Height%3d%2216.5%22+Align%3d%22Left%22+CellHasFormula%3d%22False%22+FontName%3d%22Goudy+Old+Style%22+WrapText%3d%22False%22+FontSize%3d%2211%22+X%3d%221%22+Y%3d%2245%22+%2f%3e%0d%0a++++++%3cTD+Style%3d%22Class195%22+Merge%3d%22False%22+RowSpan%3d%22%22+ColSpan%3d%22%22+Format%3d%22General%22+Width%3d%2224.75%22+Text%3d%22%22+Height%3d%2216.5%22+Align%3d%22Left%22+CellHasFormula%3d%22False%22+FontName%3d%22Calibri%22+WrapText%3d%22False%22+FontSize%3d%2211%22+X%3d%222%22+Y%3d%2245%22+%2f%3e%0d%0a++++++%3cTD+Style%3d%22Class234%22+Merge%3d%22False%22+RowSpan%3d%22%22+ColSpan%3d%22%22+Format%3d%22General%22+Width%3d%22247.5%22+Text%3d%22%22+Height%3d%2216.5%22+Align%3d%22Left%22+CellHasFormula%3d%22True%22+FontName%3d%22Goudy+Old+Style%22+WrapText%3d%22False%22+FontSize%3d%2211%22+X%3d%223%22+Y%3d%2245%22+%2f%3e%0d%0a++++++%3cTD+Style%3d%22Class235%22+Merge%3d%22False%22+RowSpan%3d%22%22+ColSpan%3d%22%22+Format%3d%22%23%2c%23%230.00%22+Width%3d%2275.75%22+Text%3d%22%22+Height%3d%2216.5%22+Align%3d%22Right%22+CellHasFormula%3d%22True%22+FontName%3d%22Calibri%22+WrapText%3d%22False%22+FontSize%3d%2211%22+X%3d%224%22+Y%3d%2245%22+%2f%3e%0d%0a++++++%3cTD+Style%3d%22Class235%22+Merge%3d%22False%22+RowSpan%3d%22%22+ColSpan%3d%22%22+Format%3d%22%23%2c%23%230.00%22+Width%3d%2275.75%22+Text%3d%22%22+Height%3d%2216.5%22+Align%3d%22Right%22+CellHasFormula%3d%22True%22+FontName%3d%22Calibri%22+WrapText%3d%22False%22+FontSize%3d%2211%22+X%3d%225%22+Y%3d%2245%22+%2f%3e%0d%0a++++++%3cTD+Style%3d%22Class235%22+Merge%3d%22False%22+RowSpan%3d%22%22+ColSpan%3d%22%22+Format%3d%22%23%2c%23%230.00%22+Width%3d%2275.75%22+Text%3d%22%22+Height%3d%2216.5%22+Align%3d%22Right%22+CellHasFormula%3d%22True%22+FontName%3d%22Calibri%22+WrapText%3d%22False%22+FontSize%3d%2211%22+X%3d%226%22+Y%3d%2245%22+%2f%3e%0d%0a++++++%3cTD+Style%3d%22Class235%22+Merge%3d%22False%22+RowSpan%3d%22%22+ColSpan%3d%22%22+Format%3d%22%23%2c%23%230.00%22+Width%3d%2275.75%22+Text%3d%22%22+Height%3d%2216.5%22+Align%3d%22Right%22+CellHasFormula%3d%22True%22+FontName%3d%22Calibri%22+WrapText%3d%22False%22+FontSize%3d%2211%22+X%3d%227%22+Y%3d%2245%22+%2f%3e%0d%0a++++++%3cTD+Style%3d%22Class235%22+Merge%3d%22False%22+RowSpan%3d%22%22+ColSpan%3d%22%22+Format%3d%22%23%2c%23%230.00%22+Width%3d%2275.75%22+Text%3d%22%22+Height%3d%2216.5%22+Align%3d%22Right%22+CellHasFormula%3d%22True%22+FontName%3d%22Calibri%22+WrapText%3d%22False%22+FontSize%3d%2211%22+X%3d%228%22+Y%3d%2245%22+%2f%3e%0d%0a++++++%3cTD+Style%3d%22Class191%22+Merge%3d%22False%22+RowSpan%3d%22%22+ColSpan%3d%22%22+Format%3d%22General%22+Width%3d%2224.75%22+Text%3d%22%22+Height%3d%2216.5%22+Align%3d%22Left%22+CellHasFormula%3d%22False%22+FontName%3d%22Calibri%22+WrapText%3d%22False%22+FontSize%3d%2211%22+X%3d%229%22+Y%3d%2245%22+%2f%3e%0d%0a++++++%3cTD+Style%3d%22Class195%22+Merge%3d%22False%22+RowSpan%3d%22%22+ColSpan%3d%22%22+Format%3d%22General%22+Width%3d%2224.75%22+Text%3d%22%22+Height%3d%2216.5%22+Align%3d%22Left%22+CellHasFormula%3d%22False%22+FontName%3d%22Calibri%22+WrapText%3d%22False%22+FontSize%3d%2211%22+X%3d%2210%22+Y%3d%2245%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2246%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2246%22+%2f%3e%0d%0a++++++%3cTD+Style%3d%22Class236%22+Merge%3d%22False%22+RowSpan%3d%22%22+ColSpan%3d%22%22+Format%3d%22General%22+Width%3d%22247.5%22+Text%3d%22%22+Height%3d%2215.75%22+Align%3d%22Left%22+CellHasFormula%3d%22True%22+FontName%3d%22Goudy+Old+Style%22+WrapText%3d%22False%22+FontSize%3d%2211%22+X%3d%223%22+Y%3d%2246%22+%2f%3e%0d%0a++++++%3cTD+Style%3d%22Class237%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2246%22+%2f%3e%0d%0a++++++%3cTD+Style%3d%22Class237%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2246%22+%2f%3e%0d%0a++++++%3cTD+Style%3d%22Class237%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2246%22+%2f%3e%0d%0a++++++%3cTD+Style%3d%22Class237%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2246%22+%2f%3e%0d%0a++++++%3cTD+Style%3d%22Class237%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2246%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2246%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2246%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2247%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2247%22+%2f%3e%0d%0a++++++%3cTD+Style%3d%22Class212%22+Merge%3d%22False%22+RowSpan%3d%22%22+ColSpan%3d%22%22+Format%3d%22General%22+Width%3d%22247.5%22+Text%3d%22%22+Height%3d%2215.75%22+Align%3d%22Left%22+CellHasFormula%3d%22True%22+FontName%3d%22Goudy+Old+Style%22+WrapText%3d%22False%22+FontSize%3d%2211%22+X%3d%223%22+Y%3d%2247%22+%2f%3e%0d%0a++++++%3cTD+Style%3d%22Class213%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2247%22+%2f%3e%0d%0a++++++%3cTD+Style%3d%22Class213%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2247%22+%2f%3e%0d%0a++++++%3cTD+Style%3d%22Class213%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2247%22+%2f%3e%0d%0a++++++%3cTD+Style%3d%22Class213%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2247%22+%2f%3e%0d%0a++++++%3cTD+Style%3d%22Class213%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2247%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2247%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2247%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2248%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2248%22+%2f%3e%0d%0a++++++%3cTD+Style%3d%22Class216%22+Merge%3d%22False%22+RowSpan%3d%22%22+ColSpan%3d%22%22+Format%3d%22General%22+Width%3d%22247.5%22+Text%3d%22%22+Height%3d%2215.75%22+Align%3d%22Left%22+CellHasFormula%3d%22True%22+FontName%3d%22Goudy+Old+Style%22+WrapText%3d%22False%22+FontSize%3d%2211%22+X%3d%223%22+Y%3d%2248%22+%2f%3e%0d%0a++++++%3cTD+Style%3d%22Class217%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2248%22+%2f%3e%0d%0a++++++%3cTD+Style%3d%22Class217%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2248%22+%2f%3e%0d%0a++++++%3cTD+Style%3d%22Class217%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2248%22+%2f%3e%0d%0a++++++%3cTD+Style%3d%22Class217%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2248%22+%2f%3e%0d%0a++++++%3cTD+Style%3d%22Class217%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2248%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2248%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2248%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2249%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2249%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2249%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2249%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2249%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2249%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2249%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2249%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2249%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2249%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2250%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2250%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2250%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2250%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2250%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2250%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2250%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2250%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2250%</t>
  </si>
  <si>
    <t xml:space="preserve"> 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2250%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2251%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2251%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2251%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2251%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2251%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2251%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2251%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2251%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2251%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2251%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2252%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2252%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2252%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2252%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2252%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2252%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2252%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2252%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2252%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2252%22+%2f%3e%0d%0a++++%3c%2fTR%3e%0d%0a++++%3cTR%3e%0d%0a++++++%3cTD+Style%3d%22Class228%22+Merge%3d%22False%22+RowSpan%3d%22%22+ColSpan%3d%22%22+Format%3d%22General%22+Width%3d%2224.75%22+Text%3d%22%22+Height%3d%2216.5%22+Align%3d%22Left%22+CellHasFormula%3d%22False%22+FontName%3d%22Goudy+Old+Style%22+WrapText%3d%22False%22+FontSize%3d%2211%22+X%3d%221%22+Y%3d%2253%22+%2f%3e%0d%0a++++++%3cTD+Style%3d%22Class195%22+Merge%3d%22False%22+RowSpan%3d%22%22+ColSpan%3d%22%22+Format%3d%22General%22+Width%3d%2224.75%22+Text%3d%22%22+Height%3d%2216.5%22+Align%3d%22Left%22+CellHasFormula%3d%22False%22+FontName%3d%22Calibri%22+WrapText%3d%22False%22+FontSize%3d%2211%22+X%3d%222%22+Y%3d%2253%22+%2f%3e%0d%0a++++++%3cTD+Style%3d%22Class234%22+Merge%3d%22False%22+RowSpan%3d%22%22+ColSpan%3d%22%22+Format%3d%22General%22+Width%3d%22247.5%22+Text%3d%22%22+Height%3d%2216.5%22+Align%3d%22Left%22+CellHasFormula%3d%22True%22+FontName%3d%22Goudy+Old+Style%22+WrapText%3d%22False%22+FontSize%3d%2211%22+X%3d%223%22+Y%3d%2253%22+%2f%3e%0d%0a++++++%3cTD+Style%3d%22Class235%22+Merge%3d%22False%22+RowSpan%3d%22%22+ColSpan%3d%22%22+Format%3d%22%23%2c%23%230.00%22+Width%3d%2275.75%22+Text%3d%22%22+Height%3d%2216.5%22+Align%3d%22Right%22+CellHasFormula%3d%22True%22+FontName%3d%22Calibri%22+WrapText%3d%22False%22+FontSize%3d%2211%22+X%3d%224%22+Y%3d%2253%22+%2f%3e%0d%0a++++++%3cTD+Style%3d%22Class235%22+Merge%3d%22False%22+RowSpan%3d%22%22+ColSpan%3d%22%22+Format%3d%22%23%2c%23%230.00%22+Width%3d%2275.75%22+Text%3d%22%22+Height%3d%2216.5%22+Align%3d%22Right%22+CellHasFormula%3d%22True%22+FontName%3d%22Calibri%22+WrapText%3d%22False%22+FontSize%3d%2211%22+X%3d%225%22+Y%3d%2253%22+%2f%3e%0d%0a++++++%3cTD+Style%3d%22Class235%22+Merge%3d%22False%22+RowSpan%3d%22%22+ColSpan%3d%22%22+Format%3d%22%23%2c%23%230.00%22+Width%3d%2275.75%22+Text%3d%22%22+Height%3d%2216.5%22+Align%3d%22Right%22+CellHasFormula%3d%22True%22+FontName%3d%22Calibri%22+WrapText%3d%22False%22+FontSize%3d%2211%22+X%3d%226%22+Y%3d%2253%22+%2f%3e%0d%0a++++++%3cTD+Style%3d%22Class235%22+Merge%3d%22False%22+RowSpan%3d%22%22+ColSpan%3d%22%22+Format%3d%22%23%2c%23%230.00%22+Width%3d%2275.75%22+Text%3d%22%22+Height%3d%2216.5%22+Align%3d%22Right%22+CellHasFormula%3d%22True%22+FontName%3d%22Calibri%22+WrapText%3d%22False%22+FontSize%3d%2211%22+X%3d%227%22+Y%3d%2253%22+%2f%3e%0d%0a++++++%3cTD+Style%3d%22Class235%22+Merge%3d%22False%22+RowSpan%3d%22%22+ColSpan%3d%22%22+Format%3d%22%23%2c%23%230.00%22+Width%3d%2275.75%22+Text%3d%22%22+Height%3d%2216.5%22+Align%3d%22Right%22+CellHasFormula%3d%22True%22+FontName%3d%22Calibri%22+WrapText%3d%22False%22+FontSize%3d%2211%22+X%3d%228%22+Y%3d%2253%22+%2f%3e%0d%0a++++++%3cTD+Style%3d%22Class191%22+Merge%3d%22False%22+RowSpan%3d%22%22+ColSpan%3d%22%22+Format%3d%22General%22+Width%3d%2224.75%22+Text%3d%22%22+Height%3d%2216.5%22+Align%3d%22Left%22+CellHasFormula%3d%22False%22+FontName%3d%22Calibri%22+WrapText%3d%22False%22+FontSize%3d%2211%22+X%3d%229%22+Y%3d%2253%22+%2f%3e%0d%0a++++++%3cTD+Style%3d%22Class195%22+Merge%3d%22False%22+RowSpan%3d%22%22+ColSpan%3d%22%22+Format%3d%22General%22+Width%3d%2224.75%22+Text%3d%22%22+Height%3d%2216.5%22+Align%3d%22Left%22+CellHasFormula%3d%22False%22+FontName%3d%22Calibri%22+WrapText%3d%22False%22+FontSize%3d%2211%22+X%3d%2210%22+Y%3d%2253%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2254%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2254%22+%2f%3e%0d%0a++++++%3cTD+Style%3d%22Class236%22+Merge%3d%22False%22+RowSpan%3d%22%22+ColSpan%3d%22%22+Format%3d%22General%22+Width%3d%22247.5%22+Text%3d%22%22+Height%3d%2215.75%22+Align%3d%22Left%22+CellHasFormula%3d%22True%22+FontName%3d%22Goudy+Old+Style%22+WrapText%3d%22False%22+FontSize%3d%2211%22+X%3d%223%22+Y%3d%2254%22+%2f%3e%0d%0a++++++%3cTD+Style%3d%22Class237%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2254%22+%2f%3e%0d%0a++++++%3cTD+Style%3d%22Class237%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2254%22+%2f%3e%0d%0a++++++%3cTD+Style%3d%22Class237%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2254%22+%2f%3e%0d%0a++++++%3cTD+Style%3d%22Class237%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2254%22+%2f%3e%0d%0a++++++%3cTD+Style%3d%22Class237%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2254%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2254%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2254%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2255%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2255%22+%2f%3e%0d%0a++++++%3cTD+Style%3d%22Class212%22+Merge%3d%22False%22+RowSpan%3d%22%22+ColSpan%3d%22%22+Format%3d%22General%22+Width%3d%22247.5%22+Text%3d%22%22+Height%3d%2215.75%22+Align%3d%22Left%22+CellHasFormula%3d%22True%22+FontName%3d%22Goudy+Old+Style%22+WrapText%3d%22False%22+FontSize%3d%2211%22+X%3d%223%22+Y%3d%2255%22+%2f%3e%0d%0a++++++%3cTD+Style%3d%22Class213%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2255%22+%2f%3e%0d%0a++++++%3cTD+Style%3d%22Class213%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2255%22+%2f%3e%0d%0a++++++%3cTD+Style%3d%22Class213%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2255%22+%2f%3e%0d%0a++++++%3cTD+Style%3d%22Class213%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2255%22+%2f%3e%0d%0a++++++%3cTD+Style%3d%22Class213%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2255%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2255%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2255%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2256%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2256%22+%2f%3e%0d%0a++++++%3cTD+Style%3d%22Class216%22+Merge%3d%22False%22+RowSpan%3d%22%22+ColSpan%3d%22%22+Format%3d%22General%22+Width%3d%22247.5%22+Text%3d%22%22+Height%3d%2215.75%22+Align%3d%22Left%22+CellHasFormula%3d%22True%22+FontName%3d%22Goudy+Old+Style%22+WrapText%3d%22False%22+FontSize%3d%2211%22+X%3d%223%22+Y%3d%2256%22+%2f%3e%0d%0a++++++%3cTD+Style%3d%22Class217%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2256%22+%2f%3e%0d%0a++++++%3cTD+Style%3d%22Class217%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2256%22+%2f%3e%0d%0a++++++%3cTD+Style%3d%22Class217%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2256%22+%2f%3e%0d%0a++++++%3cTD+Style%3d%22Class217%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2256%22+%2f%3e%0d%0a++++++%3cTD+Style%3d%22Class217%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2256%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2256%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2256%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2257%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2257%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2257%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2257%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2257%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2257%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2257%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2257%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2257%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2257%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2258%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2258%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2258%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2258%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2258%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2258%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2258%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2258%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2258%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2258%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2259%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2259%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2259%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2259%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2259%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2259%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2259%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2259%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2259%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2259%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2260%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2260%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2260%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2260%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2260%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2260%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2260%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2260%22+%2f%3e%0d%0a++++++%3cTD+Style%3d%22Class191%22+Merge%3d%22False%22+RowSpan%3d%22%22+Col</t>
  </si>
  <si>
    <t xml:space="preserve"> Span%3d%22%22+Format%3d%22General%22+Width%3d%2224.75%22+Text%3d%22%22+Height%3d%2215.75%22+Align%3d%22Left%22+CellHasFormula%3d%22False%22+FontName%3d%22Calibri%22+WrapText%3d%22False%22+FontSize%3d%2211%22+X%3d%229%22+Y%3d%2260%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2260%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2261%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2261%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2261%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2261%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2261%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2261%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2261%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2261%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2261%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2261%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2262%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2262%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2262%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2262%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2262%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2262%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2262%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2262%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2262%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2262%22+%2f%3e%0d%0a++++%3c%2fTR%3e%0d%0a++++%3cTR%3e%0d%0a++++++%3cTD+Style%3d%22Class228%22+Merge%3d%22False%22+RowSpan%3d%22%22+ColSpan%3d%22%22+Format%3d%22General%22+Width%3d%2224.75%22+Text%3d%22%22+Height%3d%2216.5%22+Align%3d%22Left%22+CellHasFormula%3d%22False%22+FontName%3d%22Goudy+Old+Style%22+WrapText%3d%22False%22+FontSize%3d%2211%22+X%3d%221%22+Y%3d%2263%22+%2f%3e%0d%0a++++++%3cTD+Style%3d%22Class195%22+Merge%3d%22False%22+RowSpan%3d%22%22+ColSpan%3d%22%22+Format%3d%22General%22+Width%3d%2224.75%22+Text%3d%22%22+Height%3d%2216.5%22+Align%3d%22Left%22+CellHasFormula%3d%22False%22+FontName%3d%22Calibri%22+WrapText%3d%22False%22+FontSize%3d%2211%22+X%3d%222%22+Y%3d%2263%22+%2f%3e%0d%0a++++++%3cTD+Style%3d%22Class234%22+Merge%3d%22False%22+RowSpan%3d%22%22+ColSpan%3d%22%22+Format%3d%22General%22+Width%3d%22247.5%22+Text%3d%22%22+Height%3d%2216.5%22+Align%3d%22Left%22+CellHasFormula%3d%22True%22+FontName%3d%22Goudy+Old+Style%22+WrapText%3d%22False%22+FontSize%3d%2211%22+X%3d%223%22+Y%3d%2263%22+%2f%3e%0d%0a++++++%3cTD+Style%3d%22Class235%22+Merge%3d%22False%22+RowSpan%3d%22%22+ColSpan%3d%22%22+Format%3d%22%23%2c%23%230.00%22+Width%3d%2275.75%22+Text%3d%22%22+Height%3d%2216.5%22+Align%3d%22Right%22+CellHasFormula%3d%22True%22+FontName%3d%22Calibri%22+WrapText%3d%22False%22+FontSize%3d%2211%22+X%3d%224%22+Y%3d%2263%22+%2f%3e%0d%0a++++++%3cTD+Style%3d%22Class235%22+Merge%3d%22False%22+RowSpan%3d%22%22+ColSpan%3d%22%22+Format%3d%22%23%2c%23%230.00%22+Width%3d%2275.75%22+Text%3d%22%22+Height%3d%2216.5%22+Align%3d%22Right%22+CellHasFormula%3d%22True%22+FontName%3d%22Calibri%22+WrapText%3d%22False%22+FontSize%3d%2211%22+X%3d%225%22+Y%3d%2263%22+%2f%3e%0d%0a++++++%3cTD+Style%3d%22Class235%22+Merge%3d%22False%22+RowSpan%3d%22%22+ColSpan%3d%22%22+Format%3d%22%23%2c%23%230.00%22+Width%3d%2275.75%22+Text%3d%22%22+Height%3d%2216.5%22+Align%3d%22Right%22+CellHasFormula%3d%22True%22+FontName%3d%22Calibri%22+WrapText%3d%22False%22+FontSize%3d%2211%22+X%3d%226%22+Y%3d%2263%22+%2f%3e%0d%0a++++++%3cTD+Style%3d%22Class235%22+Merge%3d%22False%22+RowSpan%3d%22%22+ColSpan%3d%22%22+Format%3d%22%23%2c%23%230.00%22+Width%3d%2275.75%22+Text%3d%22%22+Height%3d%2216.5%22+Align%3d%22Right%22+CellHasFormula%3d%22True%22+FontName%3d%22Calibri%22+WrapText%3d%22False%22+FontSize%3d%2211%22+X%3d%227%22+Y%3d%2263%22+%2f%3e%0d%0a++++++%3cTD+Style%3d%22Class235%22+Merge%3d%22False%22+RowSpan%3d%22%22+ColSpan%3d%22%22+Format%3d%22%23%2c%23%230.00%22+Width%3d%2275.75%22+Text%3d%22%22+Height%3d%2216.5%22+Align%3d%22Right%22+CellHasFormula%3d%22True%22+FontName%3d%22Calibri%22+WrapText%3d%22False%22+FontSize%3d%2211%22+X%3d%228%22+Y%3d%2263%22+%2f%3e%0d%0a++++++%3cTD+Style%3d%22Class191%22+Merge%3d%22False%22+RowSpan%3d%22%22+ColSpan%3d%22%22+Format%3d%22General%22+Width%3d%2224.75%22+Text%3d%22%22+Height%3d%2216.5%22+Align%3d%22Left%22+CellHasFormula%3d%22False%22+FontName%3d%22Calibri%22+WrapText%3d%22False%22+FontSize%3d%2211%22+X%3d%229%22+Y%3d%2263%22+%2f%3e%0d%0a++++++%3cTD+Style%3d%22Class195%22+Merge%3d%22False%22+RowSpan%3d%22%22+ColSpan%3d%22%22+Format%3d%22General%22+Width%3d%2224.75%22+Text%3d%22%22+Height%3d%2216.5%22+Align%3d%22Left%22+CellHasFormula%3d%22False%22+FontName%3d%22Calibri%22+WrapText%3d%22False%22+FontSize%3d%2211%22+X%3d%2210%22+Y%3d%2263%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2264%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2264%22+%2f%3e%0d%0a++++++%3cTD+Style%3d%22Class236%22+Merge%3d%22False%22+RowSpan%3d%22%22+ColSpan%3d%22%22+Format%3d%22General%22+Width%3d%22247.5%22+Text%3d%22%22+Height%3d%2215.75%22+Align%3d%22Left%22+CellHasFormula%3d%22True%22+FontName%3d%22Goudy+Old+Style%22+WrapText%3d%22False%22+FontSize%3d%2211%22+X%3d%223%22+Y%3d%2264%22+%2f%3e%0d%0a++++++%3cTD+Style%3d%22Class237%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2264%22+%2f%3e%0d%0a++++++%3cTD+Style%3d%22Class237%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2264%22+%2f%3e%0d%0a++++++%3cTD+Style%3d%22Class237%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2264%22+%2f%3e%0d%0a++++++%3cTD+Style%3d%22Class237%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2264%22+%2f%3e%0d%0a++++++%3cTD+Style%3d%22Class237%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2264%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2264%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2264%22+%2f%3e%0d%0a++++%3c%2fTR%3e%0d%0a++++%3cTR%3e%0d%0a++++++%3cTD+Style%3d%22Class228%22+Merge%3d%22False%22+RowSpan%3d%22%22+ColSpan%3d%22%22+Format%3d%22General%22+Width%3d%2224.75%22+Text%3d%22%22+Height%3d%2216.5%22+Align%3d%22Left%22+CellHasFormula%3d%22False%22+FontName%3d%22Goudy+Old+Style%22+WrapText%3d%22False%22+FontSize%3d%2211%22+X%3d%221%22+Y%3d%2265%22+%2f%3e%0d%0a++++++%3cTD+Style%3d%22Class195%22+Merge%3d%22False%22+RowSpan%3d%22%22+ColSpan%3d%22%22+Format%3d%22General%22+Width%3d%2224.75%22+Text%3d%22%22+Height%3d%2216.5%22+Align%3d%22Left%22+CellHasFormula%3d%22False%22+FontName%3d%22Calibri%22+WrapText%3d%22False%22+FontSize%3d%2211%22+X%3d%222%22+Y%3d%2265%22+%2f%3e%0d%0a++++++%3cTD+Style%3d%22Class240%22+Merge%3d%22False%22+RowSpan%3d%22%22+ColSpan%3d%22%22+Format%3d%22General%22+Width%3d%22247.5%22+Text%3d%22%22+Height%3d%2216.5%22+Align%3d%22Left%22+CellHasFormula%3d%22True%22+FontName%3d%22Goudy+Old+Style%22+WrapText%3d%22False%22+FontSize%3d%2211%22+X%3d%223%22+Y%3d%2265%22+%2f%3e%0d%0a++++++%3cTD+Style%3d%22Class241%22+Merge%3d%22False%22+RowSpan%3d%22%22+ColSpan%3d%22%22+Format%3d%22%23%2c%23%230.00%22+Width%3d%2275.75%22+Text%3d%22%22+Height%3d%2216.5%22+Align%3d%22Right%22+CellHasFormula%3d%22True%22+FontName%3d%22Calibri%22+WrapText%3d%22False%22+FontSize%3d%2211%22+X%3d%224%22+Y%3d%2265%22+%2f%3e%0d%0a++++++%3cTD+Style%3d%22Class241%22+Merge%3d%22False%22+RowSpan%3d%22%22+ColSpan%3d%22%22+Format%3d%22%23%2c%23%230.00%22+Width%3d%2275.75%22+Text%3d%22%22+Height%3d%2216.5%22+Align%3d%22Right%22+CellHasFormula%3d%22True%22+FontName%3d%22Calibri%22+WrapText%3d%22False%22+FontSize%3d%2211%22+X%3d%225%22+Y%3d%2265%22+%2f%3e%0d%0a++++++%3cTD+Style%3d%22Class241%22+Merge%3d%22False%22+RowSpan%3d%22%22+ColSpan%3d%22%22+Format%3d%22%23%2c%23%230.00%22+Width%3d%2275.75%22+Text%3d%22%22+Height%3d%2216.5%22+Align%3d%22Right%22+CellHasFormula%3d%22True%22+FontName%3d%22Calibri%22+WrapText%3d%22False%22+FontSize%3d%2211%22+X%3d%226%22+Y%3d%2265%22+%2f%3e%0d%0a++++++%3cTD+Style%3d%22Class241%22+Merge%3d%22False%22+RowSpan%3d%22%22+ColSpan%3d%22%22+Format%3d%22%23%2c%23%230.00%22+Width%3d%2275.75%22+Text%3d%22%22+Height%3d%2216.5%22+Align%3d%22Right%22+CellHasFormula%3d%22True%22+FontName%3d%22Calibri%22+WrapText%3d%22False%22+FontSize%3d%2211%22+X%3d%227%22+Y%3d%2265%22+%2f%3e%0d%0a++++++%3cTD+Style%3d%22Class241%22+Merge%3d%22False%22+RowSpan%3d%22%22+ColSpan%3d%22%22+Format%3d%22%23%2c%23%230.00%22+Width%3d%2275.75%22+Text%3d%22%22+Height%3d%2216.5%22+Align%3d%22Right%22+CellHasFormula%3d%22True%22+FontName%3d%22Calibri%22+WrapText%3d%22False%22+FontSize%3d%2211%22+X%3d%228%22+Y%3d%2265%22+%2f%3e%0d%0a++++++%3cTD+Style%3d%22Class191%22+Merge%3d%22False%22+RowSpan%3d%22%22+ColSpan%3d%22%22+Format%3d%22General%22+Width%3d%2224.75%22+Text%3d%22%22+Height%3d%2216.5%22+Align%3d%22Left%22+CellHasFormula%3d%22False%22+FontName%3d%22Calibri%22+WrapText%3d%22False%22+FontSize%3d%2211%22+X%3d%229%22+Y%3d%2265%22+%2f%3e%0d%0a++++++%3cTD+Style%3d%22Class195%22+Merge%3d%22False%22+RowSpan%3d%22%22+ColSpan%3d%22%22+Format%3d%22General%22+Width%3d%2224.75%22+Text%3d%22%22+Height%3d%2216.5%22+Align%3d%22Left%22+CellHasFormula%3d%22False%22+FontName%3d%22Calibri%22+WrapText%3d%22False%22+FontSize%3d%2211%22+X%3d%2210%22+Y%3d%2265%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2266%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2266%22+%2f%3e%0d%0a++++++%3cTD+Style%3d%22Class238%22+Merge%3d%22False%22+RowSpan%3d%22%22+ColSpan%3d%22%22+Format%3d%22General%22+Width%3d%22247.5%22+Text%3d%22%22+Height%3d%2215.75%22+Align%3d%22Left%22+CellHasFormula%3d%22True%22+FontName%3d%22Goudy+Old+Style%22+WrapText%3d%22False%22+FontSize%3d%2211%22+X%3d%223%22+Y%3d%2266%22+%2f%3e%0d%0a++++++%3cTD+Style%3d%22Class239%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2266%22+%2f%3e%0d%0a++++++%3cTD+Style%3d%22Class239%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2266%22+%2f%3e%0d%0a++++++%3cTD+Style%3d%22Class239%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2266%22+%2f%3e%0d%0a++++++%3cTD+Style%3d%22Class239%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2266%22+%2f%3e%0d%0a++++++%3cTD+Style%3d%22Class239%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2266%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2266%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2266%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2267%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2267%22+%2f%3e%0d%0a++++++%3cTD+Style%3d%22Class212%22+Merge%3d%22False%22+RowSpan%3d%22%22+ColSpan%3d%22%22+Format%3d%22General%22+Width%3d%22247.5%22+Text%3d%22%22+Height%3d%2215.75%22+Align%3d%22Left%22+CellHasFormula%3d%22True%22+FontName%3d%22Goudy+Old+Style%22+WrapText%3d%22False%22+FontSize%3d%2211%22+X%3d%223%22+Y%3d%2267%22+%2f%3e%0d%0a++++++%3cTD+Style%3d%22Class213%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2267%22+%2f%3e%0d%0a++++++%3cTD+Style%3d%22Class213%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2267%22+%2f%3e%0d%0a++++++%3cTD+Style%3d%22Class213%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2267%22+%2f%3e%0d%0a++++++%3cTD+Style%3d%22Class213%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2267%22+%2f%3e%0d%0a++++++%3cTD+Style%3d%22Class213%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2267%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2267%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2267%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2268%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2268%22+%2f%3e%0d%0a++++++%3cTD+Style%3d%22Class216%22+Merge%3d%22False%22+RowSpan%3d%22%22+ColSpan%3d%22%22+Format%3d%22General%22+Width%3d%22247.5%22+Text%3d%22%22+Height%3d%2215.75%22+Align%3d%22Left%22+CellHasFormula%3d%22True%22+FontName%3d%22Goudy+Old+Style%22+WrapText%3d%22False%22+FontSize%3d%2211%22+X%3d%223%22+Y%3d%2268%22+%2f%3e%0d%0a++++++%3cTD+Style%3d%22Class217%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2268%22+%2f%3e%0d%0a++++++%3cTD+Style%3d%22Class217%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2268%22+%2f%3e%0d%0a++++++%3cTD+Style%3d%22Class217%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2268%22+%2f%3e%0d%0a++++++%3cTD+Style%3d%22Class217%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2268%22+%2f%3e%0d%0a++++++%3cTD+Style%3d%22Class217%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2268%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2268%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2268%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2269%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2269%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2269%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2269%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2269%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2269%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2269%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2269%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2269%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2269%22+%2f%3e%0d%0a++++%3c%2fTR%3e%0d%0a++++%3cTR%3e%0d%0a++++++%3cTD+Style%3d%22Class228%22+Merge%3d%22False%22+RowSpan%3d%22%22+ColSpan%3d%22%22+Format%3d%22General%22+Width%3d%2224.75%22+Text%3d%22%22+Height%3d%2216.5%22+Align%3d%22Left%22+CellHasFormula%3d%22False%22+FontName%3d%22Goudy+Old+Style%22+WrapText%3d%22False%22+FontSize%3d%2211%22+X%3d%221%22+Y%3d%2270%22+%2f%3e%0d%0a++++++%3cTD+Style%3d%22Class242%22+Merge%3d%22False%22+RowSpan%3d%22%22+ColSpan%3d%22%22+Format%3d%22General%22+Width%3d%2224.75%22+Text%3d%22%22+Height%3d%2216.5%22+Align%3d%22Left%22+CellHasFormula%3d%22False%22+FontName%3d%22Goudy+Old+Style%22+WrapText%3d%22False%22+FontSize%3d%2211%22+X%3d%222%22+Y%3d%2270%22+%2f%3e%0d%0a++++++%3cTD+Style%3d%22Class223%22+Merge%3d%22False%22+RowSpan%3d%22%22+ColSpan%3d%22%22+Format%3d%22General%22+Width%3d%22247.5%22+Text%3d%22%22+Height%3d%2216.5%22+Align%3d%22Left%22+CellHasFormula%3d%22False%22+FontName%3d%22Goudy+Old+Style%22+WrapText%3d%22False%22+FontSize%3d%2211%22+X%3d%223%22+Y%3d%2270%22+%2f%3e%0d%0a++++++%3cTD+Style%3d%22Class224%22+Merge%3d%22False%22+RowSpan%3d%22%22+ColSpan%3d%22%22+Format%3d%22General%22+Width%3d%2275.75%22+Text%3d%22%22+Height%3d%2216.5%22+Align%3d%22Left%22+CellHasFormula%3d%22False%22+FontName%3d%22Calibri%22+WrapText%3d%22False%22+FontSize%3d%2211%22+X%3d%224%22+Y%3d%2270%22+%2f%3e%0d%0a++++++%3cTD+Style%3d%22Class224%22+Merge%3d%22False%22+RowSpan%3d%22%22+ColSpan%3d%22%22+Format%3d%22General%22+Width%3d%2275.75%22+Text%3d%22%22+Height%3d%2216.5%22+Align%3d%22Left%22+CellHasFormula%3d%22False%22+FontName%3d%22Calibri%22+WrapText%3d%22False%22+FontSize%3d%2211%22+X%3d%225%22+Y%3d%2270%22+%2f%3e%0d%0a++++++%3cTD+Style%3d%22Class224%22+Merge%3d%22False%22+RowSpan%3d%22%22+ColSpan%3d%22%22+Format%3d%22General%22+Width%3d%2275.75%22+Text%3d%22%22+Height%3d%2216.5%22+Align%3d%22Left%22+CellHasFormula%3d%22False%22+FontName%3d%22Calibri%22+WrapText%3d%22False%22+FontSize%3d%2211%22+X%3d%226%22+Y%3d%2270%22+%2f%3e%0d%0a++++++%3cTD+Style%3d%22Class224%22+Merge%3d%22False%22+RowSpan%3d%22%22+ColSpan%3d%22%22+Format%3d%22General%22+Width%3d%2275.75%22+Text%3d%22%22+Height%3d%2216.5%22+Align%3d%22Left%22+CellHasFormula%3d%22False%22+FontName%3d%22Calibri%22+WrapText%3d%22False%22+FontSize%3d%2211%22+X%3d%227%22+Y%3d%2270%22+%2f%3e%0d%0a++++++%3cTD+Style%3d%22Class224%22+Merge%3d%22False%22+RowSpan%3d%22%22+ColSpan%3d%22%22+Format%3d%22General%22+Width%3d%2275.75%22+Text%3d%22%22+Height%3d%2216.5%22+Align%3d%22Left%22+CellHasFormula%3d%22False%22+Font</t>
  </si>
  <si>
    <t xml:space="preserve"> Name%3d%22Calibri%22+WrapText%3d%22False%22+FontSize%3d%2211%22+X%3d%228%22+Y%3d%2270%22+%2f%3e%0d%0a++++++%3cTD+Style%3d%22Class225%22+Merge%3d%22False%22+RowSpan%3d%22%22+ColSpan%3d%22%22+Format%3d%22General%22+Width%3d%2224.75%22+Text%3d%22%22+Height%3d%2216.5%22+Align%3d%22Left%22+CellHasFormula%3d%22False%22+FontName%3d%22Calibri%22+WrapText%3d%22False%22+FontSize%3d%2211%22+X%3d%229%22+Y%3d%2270%22+%2f%3e%0d%0a++++++%3cTD+Style%3d%22Class195%22+Merge%3d%22False%22+RowSpan%3d%22%22+ColSpan%3d%22%22+Format%3d%22General%22+Width%3d%2224.75%22+Text%3d%22%22+Height%3d%2216.5%22+Align%3d%22Left%22+CellHasFormula%3d%22False%22+FontName%3d%22Calibri%22+WrapText%3d%22False%22+FontSize%3d%2211%22+X%3d%2210%22+Y%3d%2270%22+%2f%3e%0d%0a++++%3c%2fTR%3e%0d%0a++++%3cTR%3e%0d%0a++++++%3cTD+Style%3d%22Class212%22+Merge%3d%22False%22+RowSpan%3d%22%22+ColSpan%3d%22%22+Format%3d%22General%22+Width%3d%2224.75%22+Text%3d%22%22+Height%3d%2216.5%22+Align%3d%22Left%22+CellHasFormula%3d%22False%22+FontName%3d%22Goudy+Old+Style%22+WrapText%3d%22False%22+FontSize%3d%2211%22+X%3d%221%22+Y%3d%2271%22+%2f%3e%0d%0a++++++%3cTD+Style%3d%22Class226%22+Merge%3d%22False%22+RowSpan%3d%22%22+ColSpan%3d%22%22+Format%3d%22General%22+Width%3d%2224.75%22+Text%3d%22%22+Height%3d%2216.5%22+Align%3d%22Left%22+CellHasFormula%3d%22False%22+FontName%3d%22Goudy+Old+Style%22+WrapText%3d%22False%22+FontSize%3d%2211%22+X%3d%222%22+Y%3d%2271%22+%2f%3e%0d%0a++++++%3cTD+Style%3d%22Class226%22+Merge%3d%22False%22+RowSpan%3d%22%22+ColSpan%3d%22%22+Format%3d%22General%22+Width%3d%22247.5%22+Text%3d%22%22+Height%3d%2216.5%22+Align%3d%22Left%22+CellHasFormula%3d%22False%22+FontName%3d%22Goudy+Old+Style%22+WrapText%3d%22False%22+FontSize%3d%2211%22+X%3d%223%22+Y%3d%2271%22+%2f%3e%0d%0a++++++%3cTD+Style%3d%22Class193%22+Merge%3d%22False%22+RowSpan%3d%22%22+ColSpan%3d%22%22+Format%3d%22General%22+Width%3d%2275.75%22+Text%3d%22%22+Height%3d%2216.5%22+Align%3d%22Left%22+CellHasFormula%3d%22False%22+FontName%3d%22Calibri%22+WrapText%3d%22False%22+FontSize%3d%2211%22+X%3d%224%22+Y%3d%2271%22+%2f%3e%0d%0a++++++%3cTD+Style%3d%22Class193%22+Merge%3d%22False%22+RowSpan%3d%22%22+ColSpan%3d%22%22+Format%3d%22General%22+Width%3d%2275.75%22+Text%3d%22%22+Height%3d%2216.5%22+Align%3d%22Left%22+CellHasFormula%3d%22False%22+FontName%3d%22Calibri%22+WrapText%3d%22False%22+FontSize%3d%2211%22+X%3d%225%22+Y%3d%2271%22+%2f%3e%0d%0a++++++%3cTD+Style%3d%22Class193%22+Merge%3d%22False%22+RowSpan%3d%22%22+ColSpan%3d%22%22+Format%3d%22General%22+Width%3d%2275.75%22+Text%3d%22%22+Height%3d%2216.5%22+Align%3d%22Left%22+CellHasFormula%3d%22False%22+FontName%3d%22Calibri%22+WrapText%3d%22False%22+FontSize%3d%2211%22+X%3d%226%22+Y%3d%2271%22+%2f%3e%0d%0a++++++%3cTD+Style%3d%22Class193%22+Merge%3d%22False%22+RowSpan%3d%22%22+ColSpan%3d%22%22+Format%3d%22General%22+Width%3d%2275.75%22+Text%3d%22%22+Height%3d%2216.5%22+Align%3d%22Left%22+CellHasFormula%3d%22False%22+FontName%3d%22Calibri%22+WrapText%3d%22False%22+FontSize%3d%2211%22+X%3d%227%22+Y%3d%2271%22+%2f%3e%0d%0a++++++%3cTD+Style%3d%22Class193%22+Merge%3d%22False%22+RowSpan%3d%22%22+ColSpan%3d%22%22+Format%3d%22General%22+Width%3d%2275.75%22+Text%3d%22%22+Height%3d%2216.5%22+Align%3d%22Left%22+CellHasFormula%3d%22False%22+FontName%3d%22Calibri%22+WrapText%3d%22False%22+FontSize%3d%2211%22+X%3d%228%22+Y%3d%2271%22+%2f%3e%0d%0a++++++%3cTD+Style%3d%22Class193%22+Merge%3d%22False%22+RowSpan%3d%22%22+ColSpan%3d%22%22+Format%3d%22General%22+Width%3d%2224.75%22+Text%3d%22%22+Height%3d%2216.5%22+Align%3d%22Left%22+CellHasFormula%3d%22False%22+FontName%3d%22Calibri%22+WrapText%3d%22False%22+FontSize%3d%2211%22+X%3d%229%22+Y%3d%2271%22+%2f%3e%0d%0a++++++%3cTD+Style%3d%22Class188%22+Merge%3d%22False%22+RowSpan%3d%22%22+ColSpan%3d%22%22+Format%3d%22General%22+Width%3d%2224.75%22+Text%3d%22%22+Height%3d%2216.5%22+Align%3d%22Left%22+CellHasFormula%3d%22False%22+FontName%3d%22Calibri%22+WrapText%3d%22False%22+FontSize%3d%2211%22+X%3d%2210%22+Y%3d%2271%22+%2f%3e%0d%0a++++%3c%2fTR%3e%0d%0a++%3c%2fTable%3e%0d%0a++%3cTable+Name%3d%22PSWOutput_2%22+ColumnWidths%3d%2224.75-24.75-247.5-75.75-75.75-75.75-75.75-75.75-24.75-24.75%22+RowCount%3d%2260%22+Width%3d%22725.25%22+InputPrefix%3d%22PSWInput_%22%3e%0d%0a++++%3cTR%3e%0d%0a++++++%3cTD+Style%3d%22Class212%22+Merge%3d%22False%22+RowSpan%3d%22%22+ColSpan%3d%22%22+Format%3d%22General%22+Width%3d%2224.75%22+Text%3d%22%22+Height%3d%2215%22+Align%3d%22Left%22+CellHasFormula%3d%22False%22+FontName%3d%22Goudy+Old+Style%22+WrapText%3d%22False%22+FontSize%3d%2211%22+X%3d%221%22+Y%3d%221%22+%2f%3e%0d%0a++++++%3cTD+Style%3d%22Class227%22+Merge%3d%22False%22+RowSpan%3d%22%22+ColSpan%3d%22%22+Format%3d%22General%22+Width%3d%2224.75%22+Text%3d%22%22+Height%3d%2215%22+Align%3d%22Left%22+CellHasFormula%3d%22False%22+FontName%3d%22Goudy+Old+Style%22+WrapText%3d%22False%22+FontSize%3d%2211%22+X%3d%222%22+Y%3d%221%22+%2f%3e%0d%0a++++++%3cTD+Style%3d%22Class227%22+Merge%3d%22False%22+RowSpan%3d%22%22+ColSpan%3d%22%22+Format%3d%22General%22+Width%3d%22247.5%22+Text%3d%22%22+Height%3d%2215%22+Align%3d%22Left%22+CellHasFormula%3d%22False%22+FontName%3d%22Goudy+Old+Style%22+WrapText%3d%22False%22+FontSize%3d%2211%22+X%3d%223%22+Y%3d%221%22+%2f%3e%0d%0a++++++%3cTD+Style%3d%22Class190%22+Merge%3d%22False%22+RowSpan%3d%22%22+ColSpan%3d%22%22+Format%3d%22General%22+Width%3d%2275.75%22+Text%3d%221%22+Height%3d%2215%22+Align%3d%22Left%22+CellHasFormula%3d%22False%22+FontName%3d%22Calibri%22+WrapText%3d%22False%22+FontSize%3d%2211%22+X%3d%224%22+Y%3d%221%22+%2f%3e%0d%0a++++++%3cTD+Style%3d%22Class190%22+Merge%3d%22False%22+RowSpan%3d%22%22+ColSpan%3d%22%22+Format%3d%22General%22+Width%3d%2275.75%22+Text%3d%222%22+Height%3d%2215%22+Align%3d%22Left%22+CellHasFormula%3d%22False%22+FontName%3d%22Calibri%22+WrapText%3d%22False%22+FontSize%3d%2211%22+X%3d%225%22+Y%3d%221%22+%2f%3e%0d%0a++++++%3cTD+Style%3d%22Class190%22+Merge%3d%22False%22+RowSpan%3d%22%22+ColSpan%3d%22%22+Format%3d%22General%22+Width%3d%2275.75%22+Text%3d%223%22+Height%3d%2215%22+Align%3d%22Left%22+CellHasFormula%3d%22False%22+FontName%3d%22Calibri%22+WrapText%3d%22False%22+FontSize%3d%2211%22+X%3d%226%22+Y%3d%221%22+%2f%3e%0d%0a++++++%3cTD+Style%3d%22Class190%22+Merge%3d%22False%22+RowSpan%3d%22%22+ColSpan%3d%22%22+Format%3d%22General%22+Width%3d%2275.75%22+Text%3d%224%22+Height%3d%2215%22+Align%3d%22Left%22+CellHasFormula%3d%22False%22+FontName%3d%22Calibri%22+WrapText%3d%22False%22+FontSize%3d%2211%22+X%3d%227%22+Y%3d%221%22+%2f%3e%0d%0a++++++%3cTD+Style%3d%22Class190%22+Merge%3d%22False%22+RowSpan%3d%22%22+ColSpan%3d%22%22+Format%3d%22General%22+Width%3d%2275.75%22+Text%3d%225%22+Height%3d%2215%22+Align%3d%22Left%22+CellHasFormula%3d%22False%22+FontName%3d%22Calibri%22+WrapText%3d%22False%22+FontSize%3d%2211%22+X%3d%228%22+Y%3d%221%22+%2f%3e%0d%0a++++++%3cTD+Style%3d%22Class189%22+Merge%3d%22False%22+RowSpan%3d%22%22+ColSpan%3d%22%22+Format%3d%22General%22+Width%3d%2224.75%22+Text%3d%22%22+Height%3d%2215%22+Align%3d%22Left%22+CellHasFormula%3d%22False%22+FontName%3d%22Calibri%22+WrapText%3d%22False%22+FontSize%3d%2211%22+X%3d%229%22+Y%3d%221%22+%2f%3e%0d%0a++++++%3cTD+Style%3d%22Class188%22+Merge%3d%22False%22+RowSpan%3d%22%22+ColSpan%3d%22%22+Format%3d%22General%22+Width%3d%2224.75%22+Text%3d%22%22+Height%3d%2215%22+Align%3d%22Left%22+CellHasFormula%3d%22False%22+FontName%3d%22Calibri%22+WrapText%3d%22False%22+FontSize%3d%2211%22+X%3d%2210%22+Y%3d%221%22+%2f%3e%0d%0a++++%3c%2fTR%3e%0d%0a++++%3cTR%3e%0d%0a++++++%3cTD+Style%3d%22Class228%22+Merge%3d%22False%22+RowSpan%3d%22%22+ColSpan%3d%22%22+Format%3d%22General%22+Width%3d%2224.75%22+Text%3d%22%22+Height%3d%2215%22+Align%3d%22Left%22+CellHasFormula%3d%22False%22+FontName%3d%22Goudy+Old+Style%22+WrapText%3d%22False%22+FontSize%3d%2211%22+X%3d%221%22+Y%3d%222%22+%2f%3e%0d%0a++++++%3cTD+Style%3d%22Class229%22+Merge%3d%22False%22+RowSpan%3d%22%22+ColSpan%3d%22%22+Format%3d%22General%22+Width%3d%2224.75%22+Text%3d%22%22+Height%3d%2215%22+Align%3d%22Left%22+CellHasFormula%3d%22False%22+FontName%3d%22Goudy+Old+Style%22+WrapText%3d%22False%22+FontSize%3d%2211%22+X%3d%222%22+Y%3d%222%22+%2f%3e%0d%0a++++++%3cTD+Style%3d%22Class226%22+Merge%3d%22False%22+RowSpan%3d%22%22+ColSpan%3d%22%22+Format%3d%22General%22+Width%3d%22247.5%22+Text%3d%22%22+Height%3d%2215%22+Align%3d%22Left%22+CellHasFormula%3d%22False%22+FontName%3d%22Goudy+Old+Style%22+WrapText%3d%22False%22+FontSize%3d%2211%22+X%3d%223%22+Y%3d%222%22+%2f%3e%0d%0a++++++%3cTD+Style%3d%22Class193%22+Merge%3d%22False%22+RowSpan%3d%22%22+ColSpan%3d%22%22+Format%3d%22General%22+Width%3d%2275.75%22+Text%3d%22%22+Height%3d%2215%22+Align%3d%22Left%22+CellHasFormula%3d%22False%22+FontName%3d%22Calibri%22+WrapText%3d%22False%22+FontSize%3d%2211%22+X%3d%224%22+Y%3d%222%22+%2f%3e%0d%0a++++++%3cTD+Style%3d%22Class193%22+Merge%3d%22False%22+RowSpan%3d%22%22+ColSpan%3d%22%22+Format%3d%22General%22+Width%3d%2275.75%22+Text%3d%22%22+Height%3d%2215%22+Align%3d%22Left%22+CellHasFormula%3d%22False%22+FontName%3d%22Calibri%22+WrapText%3d%22False%22+FontSize%3d%2211%22+X%3d%225%22+Y%3d%222%22+%2f%3e%0d%0a++++++%3cTD+Style%3d%22Class193%22+Merge%3d%22False%22+RowSpan%3d%22%22+ColSpan%3d%22%22+Format%3d%22General%22+Width%3d%2275.75%22+Text%3d%22%22+Height%3d%2215%22+Align%3d%22Left%22+CellHasFormula%3d%22False%22+FontName%3d%22Calibri%22+WrapText%3d%22False%22+FontSize%3d%2211%22+X%3d%226%22+Y%3d%222%22+%2f%3e%0d%0a++++++%3cTD+Style%3d%22Class193%22+Merge%3d%22False%22+RowSpan%3d%22%22+ColSpan%3d%22%22+Format%3d%22General%22+Width%3d%2275.75%22+Text%3d%22%22+Height%3d%2215%22+Align%3d%22Left%22+CellHasFormula%3d%22False%22+FontName%3d%22Calibri%22+WrapText%3d%22False%22+FontSize%3d%2211%22+X%3d%227%22+Y%3d%222%22+%2f%3e%0d%0a++++++%3cTD+Style%3d%22Class193%22+Merge%3d%22False%22+RowSpan%3d%22%22+ColSpan%3d%22%22+Format%3d%22General%22+Width%3d%2275.75%22+Text%3d%22%22+Height%3d%2215%22+Align%3d%22Left%22+CellHasFormula%3d%22False%22+FontName%3d%22Calibri%22+WrapText%3d%22False%22+FontSize%3d%2211%22+X%3d%228%22+Y%3d%222%22+%2f%3e%0d%0a++++++%3cTD+Style%3d%22Class194%22+Merge%3d%22False%22+RowSpan%3d%22%22+ColSpan%3d%22%22+Format%3d%22General%22+Width%3d%2224.75%22+Text%3d%22%22+Height%3d%2215%22+Align%3d%22Left%22+CellHasFormula%3d%22False%22+FontName%3d%22Calibri%22+WrapText%3d%22False%22+FontSize%3d%2211%22+X%3d%229%22+Y%3d%222%22+%2f%3e%0d%0a++++++%3cTD+Style%3d%22Class195%22+Merge%3d%22False%22+RowSpan%3d%22%22+ColSpan%3d%22%22+Format%3d%22General%22+Width%3d%2224.75%22+Text%3d%22%22+Height%3d%2215%22+Align%3d%22Left%22+CellHasFormula%3d%22False%22+FontName%3d%22Calibri%22+WrapText%3d%22False%22+FontSize%3d%2211%22+X%3d%2210%22+Y%3d%222%22+%2f%3e%0d%0a++++%3c%2fTR%3e%0d%0a++++%3cTR%3e%0d%0a++++++%3cTD+Style%3d%22Class228%22+Merge%3d%22False%22+RowSpan%3d%22%22+ColSpan%3d%22%22+Format%3d%22General%22+Width%3d%2224.75%22+Text%3d%22%22+Height%3d%2220.25%22+Align%3d%22Left%22+CellHasFormula%3d%22False%22+FontName%3d%22Goudy+Old+Style%22+WrapText%3d%22False%22+FontSize%3d%2211%22+X%3d%221%22+Y%3d%223%22+%2f%3e%0d%0a++++++%3cTD+Style%3d%22Class230%22+Merge%3d%22False%22+RowSpan%3d%22%22+ColSpan%3d%22%22+Format%3d%22General%22+Width%3d%2224.75%22+Text%3d%22%22+Height%3d%2220.25%22+Align%3d%22Left%22+CellHasFormula%3d%22False%22+FontName%3d%22Goudy+Old+Style%22+WrapText%3d%22False%22+FontSize%3d%2211%22+X%3d%222%22+Y%3d%223%22+%2f%3e%0d%0a++++++%3cTD+Style%3d%22Class196%22+Merge%3d%22False%22+RowSpan%3d%22%22+ColSpan%3d%22%22+Format%3d%22General%22+Width%3d%22247.5%22+Text%3d%22%22+Height%3d%2220.25%22+Align%3d%22Left%22+CellHasFormula%3d%22True%22+FontName%3d%22Goudy+Old+Style%22+WrapText%3d%22False%22+FontSize%3d%2216%22+X%3d%223%22+Y%3d%223%22+%2f%3e%0d%0a++++++%3cTD+Style%3d%22Class188%22+Merge%3d%22False%22+RowSpan%3d%22%22+ColSpan%3d%22%22+Format%3d%22General%22+Width%3d%2275.75%22+Text%3d%22%22+Height%3d%2220.25%22+Align%3d%22Left%22+CellHasFormula%3d%22False%22+FontName%3d%22Calibri%22+WrapText%3d%22False%22+FontSize%3d%2211%22+X%3d%224%22+Y%3d%223%22+%2f%3e%0d%0a++++++%3cTD+Style%3d%22Class188%22+Merge%3d%22False%22+RowSpan%3d%22%22+ColSpan%3d%22%22+Format%3d%22General%22+Width%3d%2275.75%22+Text%3d%22%22+Height%3d%2220.25%22+Align%3d%22Left%22+CellHasFormula%3d%22False%22+FontName%3d%22Calibri%22+WrapText%3d%22False%22+FontSize%3d%2211%22+X%3d%225%22+Y%3d%223%22+%2f%3e%0d%0a++++++%3cTD+Style%3d%22Class188%22+Merge%3d%22False%22+RowSpan%3d%22%22+ColSpan%3d%22%22+Format%3d%22General%22+Width%3d%2275.75%22+Text%3d%22%22+Height%3d%2220.25%22+Align%3d%22Left%22+CellHasFormula%3d%22False%22+FontName%3d%22Calibri%22+WrapText%3d%22False%22+FontSize%3d%2211%22+X%3d%226%22+Y%3d%223%22+%2f%3e%0d%0a++++++%3cTD+Style%3d%22Class188%22+Merge%3d%22False%22+RowSpan%3d%22%22+ColSpan%3d%22%22+Format%3d%22General%22+Width%3d%2275.75%22+Text%3d%22%22+Height%3d%2220.25%22+Align%3d%22Left%22+CellHasFormula%3d%22False%22+FontName%3d%22Calibri%22+WrapText%3d%22False%22+FontSize%3d%2211%22+X%3d%227%22+Y%3d%223%22+%2f%3e%0d%0a++++++%3cTD+Style%3d%22Class188%22+Merge%3d%22False%22+RowSpan%3d%22%22+ColSpan%3d%22%22+Format%3d%22General%22+Width%3d%2275.75%22+Text%3d%22%22+Height%3d%2220.25%22+Align%3d%22Left%22+CellHasFormula%3d%22False%22+FontName%3d%22Calibri%22+WrapText%3d%22False%22+FontSize%3d%2211%22+X%3d%228%22+Y%3d%223%22+%2f%3e%0d%0a++++++%3cTD+Style%3d%22Class191%22+Merge%3d%22False%22+RowSpan%3d%22%22+ColSpan%3d%22%22+Format%3d%22General%22+Width%3d%2224.75%22+Text%3d%22%22+Height%3d%2220.25%22+Align%3d%22Left%22+CellHasFormula%3d%22False%22+FontName%3d%22Calibri%22+WrapText%3d%22False%22+FontSize%3d%2211%22+X%3d%229%22+Y%3d%223%22+%2f%3e%0d%0a++++++%3cTD+Style%3d%22Class195%22+Merge%3d%22False%22+RowSpan%3d%22%22+ColSpan%3d%22%22+Format%3d%22General%22+Width%3d%2224.75%22+Text%3d%22%22+Height%3d%2220.25%22+Align%3d%22Left%22+CellHasFormula%3d%22False%22+FontName%3d%22Calibri%22+WrapText%3d%22False%22+FontSize%3d%2211%22+X%3d%2210%22+Y%3d%223%22+%2f%3e%0d%0a++++%3c%2fTR%3e%0d%0a++++%3cTR%3e%0d%0a++++++%3cTD+Style%3d%22Class228%22+Merge%3d%22False%22+RowSpan%3d%22%22+ColSpan%3d%22%22+Format%3d%22General%22+Width%3d%2224.75%22+Text%3d%22%22+Height%3d%2215%22+Align%3d%22Left%22+CellHasFormula%3d%22False%22+FontName%3d%22Goudy+Old+Style%22+WrapText%3d%22False%22+FontSize%3d%2211%22+X%3d%221%22+Y%3d%224%22+%2f%3e%0d%0a++++++%3cTD+Style%3d%22Class230%22+Merge%3d%22False%22+RowSpan%3d%22%22+ColSpan%3d%22%22+Format%3d%22General%22+Width%3d%2224.75%22+Text%3d%22%22+Height%3d%2215%22+Align%3d%22Left%22+CellHasFormula%3d%22False%22+FontName%3d%22Goudy+Old+Style%22+WrapText%3d%22False%22+FontSize%3d%2211%22+X%3d%222%22+Y%3d%224%22+%2f%3e%0d%0a++++++%3cTD+Style%3d%22Class212%22+Merge%3d%22False%22+RowSpan%3d%22%22+ColSpan%3d%22%22+Format%3d%22General%22+Width%3d%22247.5%22+Text%3d%22%22+Height%3d%2215%22+Align%3d%22Left%22+CellHasFormula%3d%22False%22+FontName%3d%22Goudy+Old+Style%22+WrapText%3d%22False%22+FontSize%3d%2211%22+X%3d%223%22+Y%3d%224%22+%2f%3e%0d%0a++++++%3cTD+Style%3d%22Class188%22+Merge%3d%22False%22+RowSpan%3d%22%22+ColSpan%3d%22%22+Format%3d%22General%22+Width%3d%2275.75%22+Text%3d%22%22+Height%3d%2215%22+Align%3d%22Left%22+CellHasFormula%3d%22False%22+FontName%3d%22Calibri%22+WrapText%3d%22False%22+FontSize%3d%2211%22+X%3d%224%22+Y%3d%224%22+%2f%3e%0d%0a++++++%3cTD+Style%3d%22Class188%22+Merge%3d%22False%22+RowSpan%3d%22%22+ColSpan%3d%22%22+Format%3d%22General%22+Width%3d%2275.75%22+Text%3d%22%22+Height%3d%2215%22+Align%3d%22Left%22+CellHasFormula%3d%22False%22+FontName%3d%22Calibri%22+WrapText%3d%22False%22+FontSize%3d%2211%22+X%3d%225%22+Y%3d%224%22+%2f%3e%0d%0a++++++%3cTD+Style%3d%22Class188%22+Merge%3d%22False%22+RowSpan%3d%22%22+ColSpan%3d%22%22+Format%3d%22General%22+Width%3d%2275.75%22+Text%3d%22%22+Height%3d%2215%22+Align%3d%22Left%22+CellHasFormula%3d%22False%22+FontName%3d%22Calibri%22+WrapText%3d%22False%22+FontSize%3d%2211%22+X%3d%226%22+Y%3d%224%22+%2f%3e%0d%0a++++++%3cTD+Style%3d%22Class188%22+Merge%3d%22False%22+RowSpan%3d%22%22+ColSpan%3d%22%22+Format%3d%22General%22+Width%3d%2275.75%22+Text%3d%22%22+Height%3d%2215%22+Align%3d%22Left%22+CellHasFormula%3d%22False%22+FontName%3d%22Calibri%22+WrapText%3d%22False%22+FontSize%3d%2211%22+X%3d%227%22+Y%3d%224%22+%2f%3e%0d%0a++++++%3cTD+Style%3d%22Class188%22+Merge%3d%22False%22+RowSpan%3d%22%22+ColSpan%3d%22%22+Format%3d%22General%22+Width%3d%2275.75%22+Text%3d%22%22+Height%3d%2215%22+Align%3d%22Left%22+CellHasFormula%3d%22False%22+FontName%3d%22Calibri%22+WrapText%3d%22False%22+FontSize%3d%2211%22+X%3d%228%22+Y%3d%224%22+%2f%3e%0d%0a++++++%3cTD+Style%3d%22Class191%22+Merge%3d%22False%22+RowSpan%3d%22%22+ColSpan%3d%22%22+Format%3d%22General%22+Width%3d%2224.75%22+Text%3d%22%22+Height%3d%2215%22+Align%3d%22Left%22+CellHasFormula%3d%22False%22+FontName%3d%22Calibri%22+WrapText%3d%22False%22+FontSize%3d%2211%22+X%3d%229%22+Y%3d%224%22+%2f%3e%0d%0a++++++%3cTD+Style%3d%22Class195%22+Merge%3d%22False%22+RowSpan%3d%22%22+ColSpan%3d%22%22+Format%3d%22General%22+Width%3d%2224.75%22+Text%3d%22%22+Height%3d%2215%22+Align%3d%22Left%22+CellHasFormula%3d%22False%22+FontName%3d%22Calibri%22+WrapText%3d%22False%22+FontSize%3d%2211%22+X%3d%2210%22+Y%3d%224%22+%2f%3e%0d%0a++++%3c%2fTR%3e%0d%0a++++%3cTR%3e%0d%0a++++++%3cTD+Style%3d%22Class228%22+Merge%3d%22False%22+RowSpan%3d%22%22+ColSpan%3d%22%22+Format%3d%22General%22+Width%3d%2224.75%22+Text%3d%22%22+Height%3d%2215%22+Align%3d%22Left%22+CellHasFormula%3d%22False%22+FontName%3d%22Goudy+Old+Style%22+WrapText%3d%22False%22+FontSize%3d%2211%22+X%3d%221%22+Y%3d%225%22+%2f%3e%0d%0a++++++%3cTD+Style%3d%22Class231%22+Merge%3d%22False%22+RowSpan%3d%22%22+ColSpan%3d%22%22+Format%3d%22General%22+Width%3d%2224.75%22+Text%3d%22%22+Height%3d%2215%22+Align%3d%22Left%22+CellHasFormula%3d%22False%22+FontName%3d%22Goudy+Old+Style%22+WrapText%3d%22False%22+FontSize%3d%2211%22+X%3d%222%22+Y%3d%225%22%3e%0d%0a++++++++%3cFormControl%3e%0d%0a++++++++++%3cWidth%3e48.75%3c%2fWidth%3e%0d%0a++++++++++%3cHeight%3e17.25%3c%2fHeight%3e%0d%0a++++++++++%3cLeft%3e72.75%3c%2fLeft%3e%0d%0a++++++++++%3cTop%3e65.25%3c%2fTop%3e%0d%0a++++++++++%3cNameIndex%3e4%3c%2fNameIndex%3e%0d%0a++++++++++%3cChecked%3etrue%3c%2fChecked%3e%0d%0a++++++++++%3cLabel%3eAnnual%3c%2fLabel%3e%0d%0a++++++++++%3cValue%3e1%3c%2fValue%3e%0d%0a++++++++++%3cType%3eOptionButton%3c%2fType%3e%0d%0a++++++++%3c%2fFormControl%3e%0d%0a++++++%3c%2fTD%3e%0d%0a++++++%3cTD+Style%3d%22Class212%22+Merge%3d%22False%22+RowSpan%3d%22%22+ColSpan%3d%22%22+Format%3d%22General%22+Width%3d%22247.5%22+Text%3d%22%22+Height%3d%2215%22+Align%3d%22Left%22+CellHasFormula%3d%22False%22+FontName%3d%22Goudy+Old+Style%22+WrapText%3d%22False%22+FontSize%3d%2211%22+X%3d%223%22+Y%3d%225%22%3e%0d%0a++++++++%3cFormControl%3e%0d%0a++++++++++%3cWidth%3e46.5%3c%2fWidth%3e%0d%0a++++++++++%3cHeight%3e17.25%3c%2fHeight%3e%0d%0a++++++++++%3cLeft%3e141%3c%2fLeft%3e%0d%0a++++++++++%3cTop%3e65.25%3c%2fTop%3e%0d%0a++++++++++%3cNameIndex%3e4%3c%2fNameIndex%3e%0d%0a++++++++++%3cChecked%3efalse%3c%2fChecked%3e%0d%0a++++++++++%3cLabel%3eInterim%3c%2fLabel%3e%0d%0a++++++++++%3cValue%3e2%3c%2fValue%3e%0d%0a++++++++++%3cType%3eOptionButton%3c%2fType%3e%0d%0a++++++++%3c%2fFormControl%3e%0d%0a++++++%3c%2fTD%3e%0d%0a++++++%3cTD+Style%3d%22Class188%22+Merge%3d%22False%22+RowSpan%3d%22%22+ColSpan%3d%22%22+Format%3d%22General%22+Width%3d%2275.75%22+Text%3d%22%22+Height%3d%2215%22+Align%3d%22Left%22+CellHasFormula%3d%22False%22+FontName%3d%22Calibri%22+WrapText%3d%22False%22+FontSize%3d%2211%22+X%3d%224%22+Y%3d%225%22+%2f%3e%0d%0a++++++%3cTD+Style%3d%22Class188%22+Merge%3d%22False%22+RowSpan%3d%22%22+ColSpan%3d%22%22+Format%3d%22General%22+Width%3d%2275.75%22+Text%3d%22%22+Height%3d%2215%22+Align%3d%22Left%22+CellHasFormula%3d%22False%22+FontName%3d%22Calibri%22+WrapText%3d%22False%22+FontSize%3d%2211%22+X%3d%225%22+Y%3d%225%22+%2f%3e%0d%0a++++++%3cTD+Style%3d%22Class188%22+Merge%3d%22False%22+RowSpan%3d%22%22+ColSpan%3d%22%22+Format%3d%22General%22+Width%3d%2275.75%22+Text%3d%22%22+Height%3d%2215%22+Align%3d%22Left%22+CellHasFormula%3d%22False%22+FontName%3d%22Calibri%22+WrapText%3d%22False%22+FontSize%3d%2211%22+X%3d%226%22+Y%3d%225%22+%2f%3e%0d%0a++++++%3cTD+Style%3d%22Class188%22+Merge%3d%22False%22+RowSpan%3d%22%22+ColSpan%3d%22%22+Format%3d%22General%22+Width%3d%2275.75%22+Text%3d%22%22+Height%3d%2215%22+Align%3d%22Left%22+CellHasFormula%3d%22False%22+FontName%3d%22Calibri%22+WrapText%3d%22False%22+FontSize%3d%2211%22+X%3d%227%22+Y%3d%225%22+%2f%3e%0d%0a++++++%3cTD+Style%3d%22Class188%22+Merge%3d%22False%22+RowSpan%3d%22%22+ColSpan%3d%22%22+Format%3d%22General%22+Width%3d%2275.75%22+Text%3d%22Pagos.SpreadsheetWEB.Button.CALCULATE_Refresh%22+Height%3d%2215%22+Align%3d%22Left%22+CellHasFormula%3d%22False%22+FontName%3d%22Calibri%22+WrapText%3d%22False%22+FontSize%3d%2211%22+X%3d%228%22+Y%3d%225%22+%2f%3e%0d%0a++++++%3cTD+Style%3d%22Class191%22+Merge%3d%22False%22+RowSpan%3d%22%22+ColSpan%3d%22%22+Format%3d%22General%22+Width%3d%2224.75%22+Text%3d%22%22+Height%3d%2215%22+Align%3d%22Left%22+CellHasFormula%3d%22False%22+FontName%3d%22Calibri%22+WrapText%3d%22False%22+FontSize%3d%2211%22+X%3d%229%22+Y%3d%225%22+%2f%3e%0d%0a++++++%3cTD+Style%3d%22Class195%22+Merge%3d%22False%22+RowSpan%3d%22%22+ColSpan%3d%22%22+Format%3d%22General%22+Width%3d%2224.75%22+Text%3d%22%22+Height%3d%2215%22+Align%3d%22Left%22+CellHasFormula%3d%22False%22+FontName%3d%22Calibri%22+WrapText%3d%22False%22+FontSize%3d%2211%22+X%3d%2210%22+Y%3d%225%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226%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226%22+%2f%3e%0d%0a++++++%3cTD+Style%3d%22Class212%22+Merge%3d%22False%22+RowSpan%3d%22%22+ColSpan%3d%22%22+Format%3d%22General%22+Width%3d%22247.5%22+Text%3d%22%22+Height%3d%2215.75%22+Align%3d%22Left%22+CellHasFormula%3d%22False%22+FontName%3d%22Goudy+Old+Style%22+WrapText%3d%22False%22+FontSize%3d%2211%22+X%3d%223%22+Y%3d%226%22+%2f%3e%0d%0a++++++%3cTD+Style%3d%22Class188%22+Merge%3d%22False%22+RowSpan%3d%22%22+ColSpan%3d%22%22+Format%3d%22General%22+Width%3d%2275.75%22+Text%3d%22%22+Height%3d%2215.75%22+Align%3d%22Left%22+CellHasFormula%3d%22False%22+FontName%3d%22Calibri%22+WrapText%3d%22False%22+FontSize%3d%2211%22+X%3d%224%22+Y%3d%226%22+%2f%3e%0d%0a++++++%3cTD+Style%3d%22Class188%22+Merge%3d%22False%22+RowSpan%3d%22%22+ColSpan%3d%22%22+Format%3d%22General%22+Width%3d%2275.75%22+Text%3d%22%22+Height%3d%2215.75%22+Align%3d%22Left%22+CellHasFormula%3d%22False%22+FontName%3d%22Calibri%22+WrapText%3d%22False%22+FontSize%3d%2211%22+X%3d%225%22+Y%3d%226%22+%2f%3e%0d%0a++++++%3cTD+Style%3d%22Class188%22+Merge%3d%22False%22+RowSpan%3d%22%22+ColSpan%3d%22%22+Format%3d%22General%22+Width%3d%2275.75%22+Text%3d%22%22+Height%3d%2215.75%22+Align%3d%22Left%22+CellHasFormula%3d%22False%22+FontName%3d%22Calibri%22+WrapText%3d%22False%22+FontSize%3d%2211%22+X%3d%226%22+Y%3d%226%22+%2f%3e%0d%0a++++++%3cTD+Style%3d%22Class188%22+Merge%3d%22False%22+RowSpan%3d%22%22+ColSpan%3d%22%22+Format%3d%22General%22+Width%3d%2275.75%22+Text%3d%22%22+Height%3d%2215.75%22+Align%3d%22Left%22+CellHasFormula%3d%22False%22+FontName%3d%22Calibri%22+WrapText%3d%22False%22+FontSize%3d%2211%22+X%3d%227%22+Y%3d%226%22+%2f%3e%0d%0a++++++%3cTD+Style%3d%22Class188%22+Merge%3d%22False%22+RowSpan%3d%22%22+ColSpan%3d%22%22+Format%3d%22General%22+Width%3d%2275.75%22+Text%3d%22%22+Height%3d%2215.75%22+Align%3d%22Left%22+CellHasFormula%3d%22False%22+FontName%3d%22Calibri%22+WrapText%3d%22False%22+FontSize%3d%2211%22+X%3d%228%22+Y%3d%226%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226%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226%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227%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227%22+%2f%3e%0d%0a++++++%3cTD+Style%3d%22Class232%22+Merge%3d%22False%22+RowSpan%3d%22%22+ColSpan%3d%22%22+Format%3d%22General%22+Width%3d%22247.5%22+Text%3d%22%22+Height%3d%2215.75%22+Align%3d%22Left%22+CellHasFormula%3d%22False%22+FontName%3d%22Goudy+Old+Style%22+WrapText%3d%22False%22+FontSize%3d%2211%22+X%3d%223%22+Y%3d%227%22+%2f%3e%0d%0a++++++%3cTD+Style%3d%22Class199%22+Merge%3d%22False%22+RowSpan%3d%22%22+ColSpan%3d%22%22+Format%3d%22General%22+Width%3d%2275.75%22+Text%3d%22%22+Height%3d%2215.75%22+Align%3d%22Right%22+CellHasFormula%3d%22True%22+FontName%3d%22Calibri%22+WrapText%3d%22False%22+FontSize%3d%2211%22+X%3d%224%22+Y%3d%227%22+%2f%3e%0d%0a++++++%3cTD+Style%3d%22Class199%22+Merge%3d%22False%22+RowSpan%3d%22%22+ColSpan%3d%22%22+Format%3d%22General%22+Width%3d%2275.75%22+Text%3d%22%22+Height%3d%2215.75%22+Align%3d%22Right%22+CellHasFormula%3d%22True%22+FontName%3d%22Calibri%22+WrapText%3d%22False%22+FontSize%3d%2211%22+X%3d%225%22+Y%3d%227%22+%2f%3e%0d%0a++++++%3cTD+Style%3d%22Class199%22+Merge%3d%22False%22+RowSpan%3d%22%22+ColSpan%3d%22%22+Format%3d%22General%22+Width%3d%2275.75%22+Text%3d%22%22+Height%3d%2215.75%22+Align%3d%22Right%22+CellHasFormula%3d%22True%22+FontName%3d%22Calibri%22+WrapText%3d%22False%22+FontSize%3d%2211%22+X%3d%226%22+Y%3d%227%22+%2f%3e%0d%0a++++++%3cTD+Style%3d%22Class199%22+Merge%3d%22False%22+RowSpan%3d%22%22+ColSpan%3d%22%22+Format%3d%22General%22+Width%3d%2275.75%22+Text%3d%22%22+Height%3d%2215.75%22+Align%3d%22Right%22+CellHasFormula%3d%22True%22+FontName%3d%22Calibri%22+WrapText%3d%22False%22+FontSize%3d%2211%22+X%3d%227%22+Y%3d%227%22+%2f%3e%0d%0a++++++%3cTD+Style%3d%22Class199%22+Merge%3d%22False%22+RowSpan%3d%22%22+ColSpan%3d%22%22+Format%3d%22General%22+Width%3d%2275.75%22+Text%3d%22%22+Height%3d%2215.75%22+Align%3d%22Right%22+CellHasFormula%3d%22True%22+FontName%3d%22Calibri%22+WrapText%3d%22False%22+FontSize%3d%2211%22+X%3d%228%22+Y%3d%227%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227%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227%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228%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228%22+%2f%3e%0d%0a++++++%3cTD+Style%3d%22Class200%22+Merge%3d%22False%22+RowSpan%3d%22%22+ColSpan%3d%22%22+Format%3d%22General%22+Width%3d%22247.5%22+Text%3d%22Period+End+Date%22+Height%3d%2215.75%22+Align%3d%22Left%22+CellHasFormula%3d%22False%22+FontName%3d%22Goudy+Old+Style%22+WrapText%3d%22False%22+FontSize%3d%2211%22+X%3d%223%22+Y%3d%228%22+%2f%3e%0d%0a++++++%3cTD+Style%3d%22Class201%22+Merge%3d%22False%22+RowSpan%3d%22%22+ColSpan%3d%22%22+Format%3d%22m%2fd%2fyyyy%22+Width%3d%2275.75%22+Text%3d%22%22+Height%3d%2215.75%22+Align%3d%22Right%22+CellHasFormula%3d%22True%22+FontName%3d%22Calibri%22+WrapText%3d%22False%22+FontSize%3d%2211%22+X%3d%224%22+Y%3d%228%22+%2f%3e%0d%0a++++++%3cTD+Style%3d%22Class201%22+Merge%3d%22False%22+RowSpan%3d%22%22+ColSpan%3d%22%22+Format%3d%22m%2fd%2fyyyy%22+Width%3d%2275.75%22+Text%3d%22%22+Height%3d%2215.75%22+Align%3d%22Right%22+CellHasFormula%3d%22True%22+FontName%3d%22Calibri%22+WrapText%3d%22False%22+FontSize%3d%2211%22+X%3d%225%22+Y%3d%228%22+%2f%3e%0d%0a++++++%3cTD+Style%3d%22Class201%22+Merge%3d%22False%22+RowSpan%3d%22%22+ColSpan%3d%22%22+Format%3d%22m%2fd%2fyyyy%22+Width%3d%2275.75%22+Text%3d%22%22+Height%3d%2215.75%22+Align%3d%22Right%22+CellHasFormula%3d%22True%22+FontName%3d%22Calibri%22+WrapText%3d%22False%22+FontSize%3d%2211%22+X%3d%226%22+Y%3d%228%22+%2f%3e%0d%0a++++++%3cTD+Style%3d%22Class201%22+Merge%3d%22False%22+RowSpan%3d%22%22+ColSpan%3d%22%22+Format%3d%22m%2fd%2fyyyy%22+Width%3d%2275.75%22+Text%3d%22%22+Height%3d%2215.75%22+Align%3d%22Right%22+CellHasFormula%3d%22True%22+FontName%3d%22Calibri%22+WrapText%3d%22False%22+FontSize%3d%2211%22+X%3d%227%22+Y%3d%228%22+%2f%3e%0d%0a++++++%3cTD+Style%3d%22Class201%22+Merge%3d%22False%22+RowSpan%3d%22%22+ColSpan%3d%22%22+Format%3d%22m%2fd%2fyyyy%22+Width%3d%2275.75%22+Text%3d%22%22+Height%3d%2215.75%22+Align%3d%22Right%22+CellHasFormula%3d%22True%22+FontName%3d%22Calibri%22+WrapText%3d%22False%22+FontSize%3d%2211%22+X%3d%228%22+Y%3d%228%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228%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228%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229%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229%22+%2f%3e%0d%0a++++++%3cTD+Style%3d%22Class200%22+Merge%3d%22False%22+RowSpan%3d%22%22+ColSpan%3d%22%22+Format%3d%22General%22+Width%3d%22247.5%22+Text%3d%22Period+Length%22+Height%3d%2215.75%22+Align%3d%22Left%22+CellHasFormula%3d%22False%22+FontName%3d%22Goudy+Old+Style%22+WrapText%3d%22False%22+FontSize%3d%2211%22+X%3d%223%22+Y%3d%229%22+%2f%3e%0d%0a++++++%3cTD+Style%3d%22Class201%22+Merge%3d%22False%22+RowSpan%3d%22%22+ColSpan%3d%22%22+Format%3d%22General%22+Width%3d%2275.75%22+Text%3d%22%22+Height%3d%2215.75%22+Align%3d%22Right%22+CellHasFormula%3d%22True%22+FontName%3d%22Calibri%22+WrapText%3d%22False%22+FontSize%3d%2211%22+X%3d%224%22+Y%3d%229%22+%2f%3e%0d%0a++++++%3cTD+Style%3d%22Class201%22+Merge%3d%22False%22+RowSpan%3d%22%22+ColSpan%3d%22%22+Format%3d%22General%22+Width%3d%2275.75%22+Text%3d%22%22+Height%3d%2215.75%22+Align%3d%22Right%22+Cel</t>
  </si>
  <si>
    <t xml:space="preserve"> lHasFormula%3d%22True%22+FontName%3d%22Calibri%22+WrapText%3d%22False%22+FontSize%3d%2211%22+X%3d%225%22+Y%3d%229%22+%2f%3e%0d%0a++++++%3cTD+Style%3d%22Class201%22+Merge%3d%22False%22+RowSpan%3d%22%22+ColSpan%3d%22%22+Format%3d%22General%22+Width%3d%2275.75%22+Text%3d%22%22+Height%3d%2215.75%22+Align%3d%22Right%22+CellHasFormula%3d%22True%22+FontName%3d%22Calibri%22+WrapText%3d%22False%22+FontSize%3d%2211%22+X%3d%226%22+Y%3d%229%22+%2f%3e%0d%0a++++++%3cTD+Style%3d%22Class201%22+Merge%3d%22False%22+RowSpan%3d%22%22+ColSpan%3d%22%22+Format%3d%22General%22+Width%3d%2275.75%22+Text%3d%22%22+Height%3d%2215.75%22+Align%3d%22Right%22+CellHasFormula%3d%22True%22+FontName%3d%22Calibri%22+WrapText%3d%22False%22+FontSize%3d%2211%22+X%3d%227%22+Y%3d%229%22+%2f%3e%0d%0a++++++%3cTD+Style%3d%22Class201%22+Merge%3d%22False%22+RowSpan%3d%22%22+ColSpan%3d%22%22+Format%3d%22General%22+Width%3d%2275.75%22+Text%3d%22%22+Height%3d%2215.75%22+Align%3d%22Right%22+CellHasFormula%3d%22True%22+FontName%3d%22Calibri%22+WrapText%3d%22False%22+FontSize%3d%2211%22+X%3d%228%22+Y%3d%229%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229%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229%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2210%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2210%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2210%22+%2f%3e%0d%0a++++++%3cTD+Style%3d%22Class201%22+Merge%3d%22False%22+RowSpan%3d%22%22+ColSpan%3d%22%22+Format%3d%22General%22+Width%3d%2275.75%22+Text%3d%22%22+Height%3d%2215.75%22+Align%3d%22Right%22+CellHasFormula%3d%22True%22+FontName%3d%22Calibri%22+WrapText%3d%22False%22+FontSize%3d%2211%22+X%3d%224%22+Y%3d%2210%22+%2f%3e%0d%0a++++++%3cTD+Style%3d%22Class201%22+Merge%3d%22False%22+RowSpan%3d%22%22+ColSpan%3d%22%22+Format%3d%22General%22+Width%3d%2275.75%22+Text%3d%22%22+Height%3d%2215.75%22+Align%3d%22Right%22+CellHasFormula%3d%22True%22+FontName%3d%22Calibri%22+WrapText%3d%22False%22+FontSize%3d%2211%22+X%3d%225%22+Y%3d%2210%22+%2f%3e%0d%0a++++++%3cTD+Style%3d%22Class201%22+Merge%3d%22False%22+RowSpan%3d%22%22+ColSpan%3d%22%22+Format%3d%22General%22+Width%3d%2275.75%22+Text%3d%22%22+Height%3d%2215.75%22+Align%3d%22Right%22+CellHasFormula%3d%22True%22+FontName%3d%22Calibri%22+WrapText%3d%22False%22+FontSize%3d%2211%22+X%3d%226%22+Y%3d%2210%22+%2f%3e%0d%0a++++++%3cTD+Style%3d%22Class201%22+Merge%3d%22False%22+RowSpan%3d%22%22+ColSpan%3d%22%22+Format%3d%22General%22+Width%3d%2275.75%22+Text%3d%22%22+Height%3d%2215.75%22+Align%3d%22Right%22+CellHasFormula%3d%22True%22+FontName%3d%22Calibri%22+WrapText%3d%22False%22+FontSize%3d%2211%22+X%3d%227%22+Y%3d%2210%22+%2f%3e%0d%0a++++++%3cTD+Style%3d%22Class201%22+Merge%3d%22False%22+RowSpan%3d%22%22+ColSpan%3d%22%22+Format%3d%22General%22+Width%3d%2275.75%22+Text%3d%22%22+Height%3d%2215.75%22+Align%3d%22Right%22+CellHasFormula%3d%22True%22+FontName%3d%22Calibri%22+WrapText%3d%22False%22+FontSize%3d%2211%22+X%3d%228%22+Y%3d%2210%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2210%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2210%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2211%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2211%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2211%22+%2f%3e%0d%0a++++++%3cTD+Style%3d%22Class201%22+Merge%3d%22False%22+RowSpan%3d%22%22+ColSpan%3d%22%22+Format%3d%22m%2fd%2fyyyy%22+Width%3d%2275.75%22+Text%3d%22%22+Height%3d%2215.75%22+Align%3d%22Right%22+CellHasFormula%3d%22True%22+FontName%3d%22Calibri%22+WrapText%3d%22False%22+FontSize%3d%2211%22+X%3d%224%22+Y%3d%2211%22+%2f%3e%0d%0a++++++%3cTD+Style%3d%22Class201%22+Merge%3d%22False%22+RowSpan%3d%22%22+ColSpan%3d%22%22+Format%3d%22m%2fd%2fyyyy%22+Width%3d%2275.75%22+Text%3d%22%22+Height%3d%2215.75%22+Align%3d%22Right%22+CellHasFormula%3d%22True%22+FontName%3d%22Calibri%22+WrapText%3d%22False%22+FontSize%3d%2211%22+X%3d%225%22+Y%3d%2211%22+%2f%3e%0d%0a++++++%3cTD+Style%3d%22Class201%22+Merge%3d%22False%22+RowSpan%3d%22%22+ColSpan%3d%22%22+Format%3d%22m%2fd%2fyyyy%22+Width%3d%2275.75%22+Text%3d%22%22+Height%3d%2215.75%22+Align%3d%22Right%22+CellHasFormula%3d%22True%22+FontName%3d%22Calibri%22+WrapText%3d%22False%22+FontSize%3d%2211%22+X%3d%226%22+Y%3d%2211%22+%2f%3e%0d%0a++++++%3cTD+Style%3d%22Class201%22+Merge%3d%22False%22+RowSpan%3d%22%22+ColSpan%3d%22%22+Format%3d%22m%2fd%2fyyyy%22+Width%3d%2275.75%22+Text%3d%22%22+Height%3d%2215.75%22+Align%3d%22Right%22+CellHasFormula%3d%22True%22+FontName%3d%22Calibri%22+WrapText%3d%22False%22+FontSize%3d%2211%22+X%3d%227%22+Y%3d%2211%22+%2f%3e%0d%0a++++++%3cTD+Style%3d%22Class201%22+Merge%3d%22False%22+RowSpan%3d%22%22+ColSpan%3d%22%22+Format%3d%22m%2fd%2fyyyy%22+Width%3d%2275.75%22+Text%3d%22%22+Height%3d%2215.75%22+Align%3d%22Right%22+CellHasFormula%3d%22True%22+FontName%3d%22Calibri%22+WrapText%3d%22False%22+FontSize%3d%2211%22+X%3d%228%22+Y%3d%2211%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2211%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2211%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2212%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2212%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2212%22+%2f%3e%0d%0a++++++%3cTD+Style%3d%22Class201%22+Merge%3d%22False%22+RowSpan%3d%22%22+ColSpan%3d%22%22+Format%3d%22General%22+Width%3d%2275.75%22+Text%3d%22%22+Height%3d%2215.75%22+Align%3d%22Right%22+CellHasFormula%3d%22True%22+FontName%3d%22Calibri%22+WrapText%3d%22False%22+FontSize%3d%2211%22+X%3d%224%22+Y%3d%2212%22+%2f%3e%0d%0a++++++%3cTD+Style%3d%22Class201%22+Merge%3d%22False%22+RowSpan%3d%22%22+ColSpan%3d%22%22+Format%3d%22General%22+Width%3d%2275.75%22+Text%3d%22%22+Height%3d%2215.75%22+Align%3d%22Right%22+CellHasFormula%3d%22True%22+FontName%3d%22Calibri%22+WrapText%3d%22False%22+FontSize%3d%2211%22+X%3d%225%22+Y%3d%2212%22+%2f%3e%0d%0a++++++%3cTD+Style%3d%22Class201%22+Merge%3d%22False%22+RowSpan%3d%22%22+ColSpan%3d%22%22+Format%3d%22General%22+Width%3d%2275.75%22+Text%3d%22%22+Height%3d%2215.75%22+Align%3d%22Right%22+CellHasFormula%3d%22True%22+FontName%3d%22Calibri%22+WrapText%3d%22False%22+FontSize%3d%2211%22+X%3d%226%22+Y%3d%2212%22+%2f%3e%0d%0a++++++%3cTD+Style%3d%22Class201%22+Merge%3d%22False%22+RowSpan%3d%22%22+ColSpan%3d%22%22+Format%3d%22General%22+Width%3d%2275.75%22+Text%3d%22%22+Height%3d%2215.75%22+Align%3d%22Right%22+CellHasFormula%3d%22True%22+FontName%3d%22Calibri%22+WrapText%3d%22False%22+FontSize%3d%2211%22+X%3d%227%22+Y%3d%2212%22+%2f%3e%0d%0a++++++%3cTD+Style%3d%22Class201%22+Merge%3d%22False%22+RowSpan%3d%22%22+ColSpan%3d%22%22+Format%3d%22General%22+Width%3d%2275.75%22+Text%3d%22%22+Height%3d%2215.75%22+Align%3d%22Right%22+CellHasFormula%3d%22True%22+FontName%3d%22Calibri%22+WrapText%3d%22False%22+FontSize%3d%2211%22+X%3d%228%22+Y%3d%2212%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2212%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2212%22+%2f%3e%0d%0a++++%3c%2fTR%3e%0d%0a++++%3cTR%3e%0d%0a++++++%3cTD+Style%3d%22Class228%22+Merge%3d%22False%22+RowSpan%3d%22%22+ColSpan%3d%22%22+Format%3d%22General%22+Width%3d%2224.75%22+Text%3d%22%22+Height%3d%2215.75%22+Align%3d%22Left%22+CellHasFormula%3d%22False%22+FontName%3d%22Goudy+Old+Style%22+WrapText%3d%22False%22+FontSize%3d%2211%22+X%3d%221%22+Y%3d%2213%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2213%22+%2f%3e%0d%0a++++++%3cTD+Style%3d%22Class203%22+Merge%3d%22False%22+RowSpan%3d%22%22+ColSpan%3d%22%22+Format%3d%22General%22+Width%3d%22247.5%22+Text%3d%22%22+Height%3d%2215.75%22+Align%3d%22Left%22+CellHasFormula%3d%22False%22+FontName%3d%22Goudy+Old+Style%22+WrapText%3d%22False%22+FontSize%3d%2211%22+X%3d%223%22+Y%3d%2213%22+%2f%3e%0d%0a++++++%3cTD+Style%3d%22Class204%22+Merge%3d%22False%22+RowSpan%3d%22%22+ColSpan%3d%22%22+Format%3d%22General%22+Width%3d%2275.75%22+Text%3d%22%22+Height%3d%2215.75%22+Align%3d%22Right%22+CellHasFormula%3d%22False%22+FontName%3d%22Calibri%22+WrapText%3d%22False%22+FontSize%3d%2211%22+X%3d%224%22+Y%3d%2213%22+%2f%3e%0d%0a++++++%3cTD+Style%3d%22Class204%22+Merge%3d%22False%22+RowSpan%3d%22%22+ColSpan%3d%22%22+Format%3d%22General%22+Width%3d%2275.75%22+Text%3d%22%22+Height%3d%2215.75%22+Align%3d%22Right%22+CellHasFormula%3d%22False%22+FontName%3d%22Calibri%22+WrapText%3d%22False%22+FontSize%3d%2211%22+X%3d%225%22+Y%3d%2213%22+%2f%3e%0d%0a++++++%3cTD+Style%3d%22Class204%22+Merge%3d%22False%22+RowSpan%3d%22%22+ColSpan%3d%22%22+Format%3d%22General%22+Width%3d%2275.75%22+Text%3d%22%22+Height%3d%2215.75%22+Align%3d%22Right%22+CellHasFormula%3d%22False%22+FontName%3d%22Calibri%22+WrapText%3d%22False%22+FontSize%3d%2211%22+X%3d%226%22+Y%3d%2213%22+%2f%3e%0d%0a++++++%3cTD+Style%3d%22Class204%22+Merge%3d%22False%22+RowSpan%3d%22%22+ColSpan%3d%22%22+Format%3d%22General%22+Width%3d%2275.75%22+Text%3d%22%22+Height%3d%2215.75%22+Align%3d%22Right%22+CellHasFormula%3d%22False%22+FontName%3d%22Calibri%22+WrapText%3d%22False%22+FontSize%3d%2211%22+X%3d%227%22+Y%3d%2213%22+%2f%3e%0d%0a++++++%3cTD+Style%3d%22Class204%22+Merge%3d%22False%22+RowSpan%3d%22%22+ColSpan%3d%22%22+Format%3d%22General%22+Width%3d%2275.75%22+Text%3d%22%22+Height%3d%2215.75%22+Align%3d%22Right%22+CellHasFormula%3d%22False%22+FontName%3d%22Calibri%22+WrapText%3d%22False%22+FontSize%3d%2211%22+X%3d%228%22+Y%3d%2213%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2213%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2213%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2214%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2214%22+%2f%3e%0d%0a++++++%3cTD+Style%3d%22Class216%22+Merge%3d%22False%22+RowSpan%3d%22%22+ColSpan%3d%22%22+Format%3d%22General%22+Width%3d%22247.5%22+Text%3d%22%22+Height%3d%2215.75%22+Align%3d%22Left%22+CellHasFormula%3d%22True%22+FontName%3d%22Goudy+Old+Style%22+WrapText%3d%22False%22+FontSize%3d%2211%22+X%3d%223%22+Y%3d%2214%22+%2f%3e%0d%0a++++++%3cTD+Style%3d%22Class217%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2214%22+%2f%3e%0d%0a++++++%3cTD+Style%3d%22Class217%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2214%22+%2f%3e%0d%0a++++++%3cTD+Style%3d%22Class217%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2214%22+%2f%3e%0d%0a++++++%3cTD+Style%3d%22Class217%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2214%22+%2f%3e%0d%0a++++++%3cTD+Style%3d%22Class217%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2214%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2214%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2214%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2215%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2215%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2215%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2215%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2215%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2215%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2215%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2215%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2215%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2215%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2216%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2216%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2216%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2216%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2216%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2216%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2216%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2216%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2216%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2216%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2217%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2217%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2217%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2217%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2217%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2217%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2217%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2217%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2217%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2217%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2218%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2218%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2218%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2218%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2218%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2218%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2218%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2218%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2218%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2218%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2219%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2219%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2219%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2219%22+%2f%3e%0d%0a++++++%3cTD+Style%3d%22Class201%22+Merge%3d%22False%22+RowSpan%3d%22%22+ColSpan%3d%22%22+Format%3d%22%23%2c%2</t>
  </si>
  <si>
    <t xml:space="preserve"> 3%230.00%22+Width%3d%2275.75%22+Text%3d%22%22+Height%3d%2215.75%22+Align%3d%22Right%22+CellHasFormula%3d%22True%22+FontName%3d%22Calibri%22+WrapText%3d%22False%22+FontSize%3d%2211%22+X%3d%225%22+Y%3d%2219%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2219%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2219%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2219%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2219%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2219%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2220%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2220%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2220%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2220%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2220%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2220%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2220%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2220%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2220%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2220%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2221%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2221%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2221%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2221%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2221%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2221%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2221%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2221%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2221%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2221%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2222%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2222%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2222%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2222%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2222%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2222%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2222%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2222%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2222%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2222%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2223%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2223%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2223%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2223%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2223%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2223%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2223%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2223%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2223%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2223%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2224%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2224%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2224%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2224%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2224%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2224%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2224%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2224%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2224%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2224%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2225%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2225%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2225%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2225%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2225%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2225%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2225%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2225%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2225%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2225%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2226%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2226%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2226%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2226%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2226%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2226%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2226%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2226%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2226%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2226%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2227%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2227%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2227%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2227%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2227%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2227%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2227%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2227%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2227%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2227%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2228%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2228%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2228%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2228%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2228%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2228%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2228%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2228%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2228%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2228%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2229%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2229%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2229%22+%2f%3e%0d%0a++++++%3cTD+Style%3d%22Class201%22+Merge%3d%22False%22+RowSpan%3d%22%22+ColSpan%3d%22%22+Format%3d%22%23%2c%23%230.00%22+Width%3d%2275.75%22+Text%3d%22%22+Height%3d%2215.75%22+Align%3d%22Right%22+Ce</t>
  </si>
  <si>
    <t xml:space="preserve"> llHasFormula%3d%22True%22+FontName%3d%22Calibri%22+WrapText%3d%22False%22+FontSize%3d%2211%22+X%3d%224%22+Y%3d%2229%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2229%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2229%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2229%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2229%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2229%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2229%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2230%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2230%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2230%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2230%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2230%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2230%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2230%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2230%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2230%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2230%22+%2f%3e%0d%0a++++%3c%2fTR%3e%0d%0a++++%3cTR%3e%0d%0a++++++%3cTD+Style%3d%22Class191%22+Merge%3d%22False%22+RowSpan%3d%22%22+ColSpan%3d%22%22+Format%3d%22General%22+Width%3d%2224.75%22+Text%3d%22%22+Height%3d%2216.5%22+Align%3d%22Left%22+CellHasFormula%3d%22False%22+FontName%3d%22Calibri%22+WrapText%3d%22False%22+FontSize%3d%2211%22+X%3d%221%22+Y%3d%2231%22+%2f%3e%0d%0a++++++%3cTD+Style%3d%22Class230%22+Merge%3d%22False%22+RowSpan%3d%22%22+ColSpan%3d%22%22+Format%3d%22General%22+Width%3d%2224.75%22+Text%3d%22%22+Height%3d%2216.5%22+Align%3d%22Left%22+CellHasFormula%3d%22False%22+FontName%3d%22Goudy+Old+Style%22+WrapText%3d%22False%22+FontSize%3d%2211%22+X%3d%222%22+Y%3d%2231%22+%2f%3e%0d%0a++++++%3cTD+Style%3d%22Class234%22+Merge%3d%22False%22+RowSpan%3d%22%22+ColSpan%3d%22%22+Format%3d%22General%22+Width%3d%22247.5%22+Text%3d%22%22+Height%3d%2216.5%22+Align%3d%22Left%22+CellHasFormula%3d%22True%22+FontName%3d%22Goudy+Old+Style%22+WrapText%3d%22False%22+FontSize%3d%2211%22+X%3d%223%22+Y%3d%2231%22+%2f%3e%0d%0a++++++%3cTD+Style%3d%22Class235%22+Merge%3d%22False%22+RowSpan%3d%22%22+ColSpan%3d%22%22+Format%3d%22%23%2c%23%230.00%22+Width%3d%2275.75%22+Text%3d%22%22+Height%3d%2216.5%22+Align%3d%22Right%22+CellHasFormula%3d%22True%22+FontName%3d%22Calibri%22+WrapText%3d%22False%22+FontSize%3d%2211%22+X%3d%224%22+Y%3d%2231%22+%2f%3e%0d%0a++++++%3cTD+Style%3d%22Class235%22+Merge%3d%22False%22+RowSpan%3d%22%22+ColSpan%3d%22%22+Format%3d%22%23%2c%23%230.00%22+Width%3d%2275.75%22+Text%3d%22%22+Height%3d%2216.5%22+Align%3d%22Right%22+CellHasFormula%3d%22True%22+FontName%3d%22Calibri%22+WrapText%3d%22False%22+FontSize%3d%2211%22+X%3d%225%22+Y%3d%2231%22+%2f%3e%0d%0a++++++%3cTD+Style%3d%22Class235%22+Merge%3d%22False%22+RowSpan%3d%22%22+ColSpan%3d%22%22+Format%3d%22%23%2c%23%230.00%22+Width%3d%2275.75%22+Text%3d%22%22+Height%3d%2216.5%22+Align%3d%22Right%22+CellHasFormula%3d%22True%22+FontName%3d%22Calibri%22+WrapText%3d%22False%22+FontSize%3d%2211%22+X%3d%226%22+Y%3d%2231%22+%2f%3e%0d%0a++++++%3cTD+Style%3d%22Class235%22+Merge%3d%22False%22+RowSpan%3d%22%22+ColSpan%3d%22%22+Format%3d%22%23%2c%23%230.00%22+Width%3d%2275.75%22+Text%3d%22%22+Height%3d%2216.5%22+Align%3d%22Right%22+CellHasFormula%3d%22True%22+FontName%3d%22Calibri%22+WrapText%3d%22False%22+FontSize%3d%2211%22+X%3d%227%22+Y%3d%2231%22+%2f%3e%0d%0a++++++%3cTD+Style%3d%22Class235%22+Merge%3d%22False%22+RowSpan%3d%22%22+ColSpan%3d%22%22+Format%3d%22%23%2c%23%230.00%22+Width%3d%2275.75%22+Text%3d%22%22+Height%3d%2216.5%22+Align%3d%22Right%22+CellHasFormula%3d%22True%22+FontName%3d%22Calibri%22+WrapText%3d%22False%22+FontSize%3d%2211%22+X%3d%228%22+Y%3d%2231%22+%2f%3e%0d%0a++++++%3cTD+Style%3d%22Class191%22+Merge%3d%22False%22+RowSpan%3d%22%22+ColSpan%3d%22%22+Format%3d%22General%22+Width%3d%2224.75%22+Text%3d%22%22+Height%3d%2216.5%22+Align%3d%22Left%22+CellHasFormula%3d%22False%22+FontName%3d%22Calibri%22+WrapText%3d%22False%22+FontSize%3d%2211%22+X%3d%229%22+Y%3d%2231%22+%2f%3e%0d%0a++++++%3cTD+Style%3d%22Class195%22+Merge%3d%22False%22+RowSpan%3d%22%22+ColSpan%3d%22%22+Format%3d%22General%22+Width%3d%2224.75%22+Text%3d%22%22+Height%3d%2216.5%22+Align%3d%22Left%22+CellHasFormula%3d%22False%22+FontName%3d%22Calibri%22+WrapText%3d%22False%22+FontSize%3d%2211%22+X%3d%2210%22+Y%3d%2231%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2232%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2232%22+%2f%3e%0d%0a++++++%3cTD+Style%3d%22Class236%22+Merge%3d%22False%22+RowSpan%3d%22%22+ColSpan%3d%22%22+Format%3d%22General%22+Width%3d%22247.5%22+Text%3d%22%22+Height%3d%2215.75%22+Align%3d%22Left%22+CellHasFormula%3d%22True%22+FontName%3d%22Goudy+Old+Style%22+WrapText%3d%22False%22+FontSize%3d%2211%22+X%3d%223%22+Y%3d%2232%22+%2f%3e%0d%0a++++++%3cTD+Style%3d%22Class237%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2232%22+%2f%3e%0d%0a++++++%3cTD+Style%3d%22Class237%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2232%22+%2f%3e%0d%0a++++++%3cTD+Style%3d%22Class237%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2232%22+%2f%3e%0d%0a++++++%3cTD+Style%3d%22Class237%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2232%22+%2f%3e%0d%0a++++++%3cTD+Style%3d%22Class237%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2232%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2232%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2232%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2233%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2233%22+%2f%3e%0d%0a++++++%3cTD+Style%3d%22Class212%22+Merge%3d%22False%22+RowSpan%3d%22%22+ColSpan%3d%22%22+Format%3d%22General%22+Width%3d%22247.5%22+Text%3d%22%22+Height%3d%2215.75%22+Align%3d%22Left%22+CellHasFormula%3d%22True%22+FontName%3d%22Goudy+Old+Style%22+WrapText%3d%22False%22+FontSize%3d%2211%22+X%3d%223%22+Y%3d%2233%22+%2f%3e%0d%0a++++++%3cTD+Style%3d%22Class213%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2233%22+%2f%3e%0d%0a++++++%3cTD+Style%3d%22Class213%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2233%22+%2f%3e%0d%0a++++++%3cTD+Style%3d%22Class213%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2233%22+%2f%3e%0d%0a++++++%3cTD+Style%3d%22Class213%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2233%22+%2f%3e%0d%0a++++++%3cTD+Style%3d%22Class213%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2233%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2233%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2233%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2234%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2234%22+%2f%3e%0d%0a++++++%3cTD+Style%3d%22Class216%22+Merge%3d%22False%22+RowSpan%3d%22%22+ColSpan%3d%22%22+Format%3d%22General%22+Width%3d%22247.5%22+Text%3d%22%22+Height%3d%2215.75%22+Align%3d%22Left%22+CellHasFormula%3d%22True%22+FontName%3d%22Goudy+Old+Style%22+WrapText%3d%22False%22+FontSize%3d%2211%22+X%3d%223%22+Y%3d%2234%22+%2f%3e%0d%0a++++++%3cTD+Style%3d%22Class217%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2234%22+%2f%3e%0d%0a++++++%3cTD+Style%3d%22Class217%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2234%22+%2f%3e%0d%0a++++++%3cTD+Style%3d%22Class217%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2234%22+%2f%3e%0d%0a++++++%3cTD+Style%3d%22Class217%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2234%22+%2f%3e%0d%0a++++++%3cTD+Style%3d%22Class217%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2234%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2234%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2234%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2235%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2235%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2235%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2235%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2235%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2235%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2235%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2235%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2235%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2235%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2236%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2236%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2236%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2236%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2236%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2236%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2236%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2236%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2236%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2236%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2237%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2237%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2237%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2237%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2237%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2237%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2237%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2237%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2237%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2237%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2238%22+%2f%3e%0d%0a++++++%3cTD+Style%3d%22Class230%22+Merge%3d%22False%22+RowSpan%3d%22%22+ColSpan%3d%22%22+Format%3d%22General%22+Width%3d%2224.75%22+Text%3d%22%22+Height%3d%2215.75%22+Align%3d%22Left%22+CellHasFormula%3d%22False%22+FontName%3d%22Goudy+Old+Style%22+WrapText%3d%22False%22+FontSize%3d%2211%22+X%3d%222%22+Y%3d%2238%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2238%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2238%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2238%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2238%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2238%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2238%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2238%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2238%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2239%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2239%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</t>
  </si>
  <si>
    <t xml:space="preserve"> %3d%2239%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2239%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2239%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2239%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2239%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2239%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2239%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2239%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2240%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2240%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2240%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2240%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2240%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2240%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2240%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2240%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2240%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2240%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2241%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2241%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2241%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2241%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2241%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2241%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2241%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2241%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2241%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2241%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2242%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2242%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2242%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2242%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2242%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2242%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2242%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2242%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2242%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2242%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2243%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2243%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2243%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2243%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2243%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2243%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2243%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2243%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2243%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2243%22+%2f%3e%0d%0a++++%3c%2fTR%3e%0d%0a++++%3cTR%3e%0d%0a++++++%3cTD+Style%3d%22Class191%22+Merge%3d%22False%22+RowSpan%3d%22%22+ColSpan%3d%22%22+Format%3d%22General%22+Width%3d%2224.75%22+Text%3d%22%22+Height%3d%2216.5%22+Align%3d%22Left%22+CellHasFormula%3d%22False%22+FontName%3d%22Calibri%22+WrapText%3d%22False%22+FontSize%3d%2211%22+X%3d%221%22+Y%3d%2244%22+%2f%3e%0d%0a++++++%3cTD+Style%3d%22Class195%22+Merge%3d%22False%22+RowSpan%3d%22%22+ColSpan%3d%22%22+Format%3d%22General%22+Width%3d%2224.75%22+Text%3d%22%22+Height%3d%2216.5%22+Align%3d%22Left%22+CellHasFormula%3d%22False%22+FontName%3d%22Calibri%22+WrapText%3d%22False%22+FontSize%3d%2211%22+X%3d%222%22+Y%3d%2244%22+%2f%3e%0d%0a++++++%3cTD+Style%3d%22Class234%22+Merge%3d%22False%22+RowSpan%3d%22%22+ColSpan%3d%22%22+Format%3d%22General%22+Width%3d%22247.5%22+Text%3d%22%22+Height%3d%2216.5%22+Align%3d%22Left%22+CellHasFormula%3d%22True%22+FontName%3d%22Goudy+Old+Style%22+WrapText%3d%22False%22+FontSize%3d%2211%22+X%3d%223%22+Y%3d%2244%22+%2f%3e%0d%0a++++++%3cTD+Style%3d%22Class235%22+Merge%3d%22False%22+RowSpan%3d%22%22+ColSpan%3d%22%22+Format%3d%22%23%2c%23%230.00%22+Width%3d%2275.75%22+Text%3d%22%22+Height%3d%2216.5%22+Align%3d%22Right%22+CellHasFormula%3d%22True%22+FontName%3d%22Calibri%22+WrapText%3d%22False%22+FontSize%3d%2211%22+X%3d%224%22+Y%3d%2244%22+%2f%3e%0d%0a++++++%3cTD+Style%3d%22Class235%22+Merge%3d%22False%22+RowSpan%3d%22%22+ColSpan%3d%22%22+Format%3d%22%23%2c%23%230.00%22+Width%3d%2275.75%22+Text%3d%22%22+Height%3d%2216.5%22+Align%3d%22Right%22+CellHasFormula%3d%22True%22+FontName%3d%22Calibri%22+WrapText%3d%22False%22+FontSize%3d%2211%22+X%3d%225%22+Y%3d%2244%22+%2f%3e%0d%0a++++++%3cTD+Style%3d%22Class235%22+Merge%3d%22False%22+RowSpan%3d%22%22+ColSpan%3d%22%22+Format%3d%22%23%2c%23%230.00%22+Width%3d%2275.75%22+Text%3d%22%22+Height%3d%2216.5%22+Align%3d%22Right%22+CellHasFormula%3d%22True%22+FontName%3d%22Calibri%22+WrapText%3d%22False%22+FontSize%3d%2211%22+X%3d%226%22+Y%3d%2244%22+%2f%3e%0d%0a++++++%3cTD+Style%3d%22Class235%22+Merge%3d%22False%22+RowSpan%3d%22%22+ColSpan%3d%22%22+Format%3d%22%23%2c%23%230.00%22+Width%3d%2275.75%22+Text%3d%22%22+Height%3d%2216.5%22+Align%3d%22Right%22+CellHasFormula%3d%22True%22+FontName%3d%22Calibri%22+WrapText%3d%22False%22+FontSize%3d%2211%22+X%3d%227%22+Y%3d%2244%22+%2f%3e%0d%0a++++++%3cTD+Style%3d%22Class235%22+Merge%3d%22False%22+RowSpan%3d%22%22+ColSpan%3d%22%22+Format%3d%22%23%2c%23%230.00%22+Width%3d%2275.75%22+Text%3d%22%22+Height%3d%2216.5%22+Align%3d%22Right%22+CellHasFormula%3d%22True%22+FontName%3d%22Calibri%22+WrapText%3d%22False%22+FontSize%3d%2211%22+X%3d%228%22+Y%3d%2244%22+%2f%3e%0d%0a++++++%3cTD+Style%3d%22Class191%22+Merge%3d%22False%22+RowSpan%3d%22%22+ColSpan%3d%22%22+Format%3d%22General%22+Width%3d%2224.75%22+Text%3d%22%22+Height%3d%2216.5%22+Align%3d%22Left%22+CellHasFormula%3d%22False%22+FontName%3d%22Calibri%22+WrapText%3d%22False%22+FontSize%3d%2211%22+X%3d%229%22+Y%3d%2244%22+%2f%3e%0d%0a++++++%3cTD+Style%3d%22Class195%22+Merge%3d%22False%22+RowSpan%3d%22%22+ColSpan%3d%22%22+Format%3d%22General%22+Width%3d%2224.75%22+Text%3d%22%22+Height%3d%2216.5%22+Align%3d%22Left%22+CellHasFormula%3d%22False%22+FontName%3d%22Calibri%22+WrapText%3d%22False%22+FontSize%3d%2211%22+X%3d%2210%22+Y%3d%2244%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2245%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2245%22+%2f%3e%0d%0a++++++%3cTD+Style%3d%22Class236%22+Merge%3d%22False%22+RowSpan%3d%22%22+ColSpan%3d%22%22+Format%3d%22General%22+Width%3d%22247.5%22+Text%3d%22%22+Height%3d%2215.75%22+Align%3d%22Left%22+CellHasFormula%3d%22True%22+FontName%3d%22Goudy+Old+Style%22+WrapText%3d%22False%22+FontSize%3d%2211%22+X%3d%223%22+Y%3d%2245%22+%2f%3e%0d%0a++++++%3cTD+Style%3d%22Class237%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2245%22+%2f%3e%0d%0a++++++%3cTD+Style%3d%22Class237%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2245%22+%2f%3e%0d%0a++++++%3cTD+Style%3d%22Class237%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2245%22+%2f%3e%0d%0a++++++%3cTD+Style%3d%22Class237%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2245%22+%2f%3e%0d%0a++++++%3cTD+Style%3d%22Class237%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2245%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2245%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2245%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2246%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2246%22+%2f%3e%0d%0a++++++%3cTD+Style%3d%22Class212%22+Merge%3d%22False%22+RowSpan%3d%22%22+ColSpan%3d%22%22+Format%3d%22General%22+Width%3d%22247.5%22+Text%3d%22%22+Height%3d%2215.75%22+Align%3d%22Left%22+CellHasFormula%3d%22True%22+FontName%3d%22Goudy+Old+Style%22+WrapText%3d%22False%22+FontSize%3d%2211%22+X%3d%223%22+Y%3d%2246%22+%2f%3e%0d%0a++++++%3cTD+Style%3d%22Class213%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2246%22+%2f%3e%0d%0a++++++%3cTD+Style%3d%22Class213%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2246%22+%2f%3e%0d%0a++++++%3cTD+Style%3d%22Class213%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2246%22+%2f%3e%0d%0a++++++%3cTD+Style%3d%22Class213%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2246%22+%2f%3e%0d%0a++++++%3cTD+Style%3d%22Class213%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2246%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2246%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2246%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2247%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2247%22+%2f%3e%0d%0a++++++%3cTD+Style%3d%22Class216%22+Merge%3d%22False%22+RowSpan%3d%22%22+ColSpan%3d%22%22+Format%3d%22General%22+Width%3d%22247.5%22+Text%3d%22%22+Height%3d%2215.75%22+Align%3d%22Left%22+CellHasFormula%3d%22True%22+FontName%3d%22Goudy+Old+Style%22+WrapText%3d%22False%22+FontSize%3d%2211%22+X%3d%223%22+Y%3d%2247%22+%2f%3e%0d%0a++++++%3cTD+Style%3d%22Class217%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2247%22+%2f%3e%0d%0a++++++%3cTD+Style%3d%22Class217%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2247%22+%2f%3e%0d%0a++++++%3cTD+Style%3d%22Class217%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2247%22+%2f%3e%0d%0a++++++%3cTD+Style%3d%22Class217%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2247%22+%2f%3e%0d%0a++++++%3cTD+Style%3d%22Class217%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2247%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2247%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2247%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2248%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2248%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2248%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2248%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2248%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2248%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2248%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2248%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2248%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2248%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2249%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2249%22+%2f%3e%0d%0a++++++%3cTD+Style%3d%22Class200%22+Merge%3d%22False%22+RowSpan%3d%22%22+ColSpan%3d%22%22+Format%3d%22General%22+Width%3d%22247.5%22+Text%3d%22%22+Height%</t>
  </si>
  <si>
    <t xml:space="preserve"> 3d%2215.75%22+Align%3d%22Left%22+CellHasFormula%3d%22True%22+FontName%3d%22Goudy+Old+Style%22+WrapText%3d%22False%22+FontSize%3d%2211%22+X%3d%223%22+Y%3d%2249%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2249%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2249%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2249%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2249%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2249%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2249%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2249%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2250%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2250%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2250%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2250%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2250%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2250%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2250%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2250%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2250%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2250%22+%2f%3e%0d%0a++++%3c%2fTR%3e%0d%0a++++%3cTR%3e%0d%0a++++++%3cTD+Style%3d%22Class191%22+Merge%3d%22False%22+RowSpan%3d%22%22+ColSpan%3d%22%22+Format%3d%22General%22+Width%3d%2224.75%22+Text%3d%22%22+Height%3d%2216.5%22+Align%3d%22Left%22+CellHasFormula%3d%22False%22+FontName%3d%22Calibri%22+WrapText%3d%22False%22+FontSize%3d%2211%22+X%3d%221%22+Y%3d%2251%22+%2f%3e%0d%0a++++++%3cTD+Style%3d%22Class195%22+Merge%3d%22False%22+RowSpan%3d%22%22+ColSpan%3d%22%22+Format%3d%22General%22+Width%3d%2224.75%22+Text%3d%22%22+Height%3d%2216.5%22+Align%3d%22Left%22+CellHasFormula%3d%22False%22+FontName%3d%22Calibri%22+WrapText%3d%22False%22+FontSize%3d%2211%22+X%3d%222%22+Y%3d%2251%22+%2f%3e%0d%0a++++++%3cTD+Style%3d%22Class234%22+Merge%3d%22False%22+RowSpan%3d%22%22+ColSpan%3d%22%22+Format%3d%22General%22+Width%3d%22247.5%22+Text%3d%22%22+Height%3d%2216.5%22+Align%3d%22Left%22+CellHasFormula%3d%22True%22+FontName%3d%22Goudy+Old+Style%22+WrapText%3d%22False%22+FontSize%3d%2211%22+X%3d%223%22+Y%3d%2251%22+%2f%3e%0d%0a++++++%3cTD+Style%3d%22Class235%22+Merge%3d%22False%22+RowSpan%3d%22%22+ColSpan%3d%22%22+Format%3d%22%23%2c%23%230.00%22+Width%3d%2275.75%22+Text%3d%22%22+Height%3d%2216.5%22+Align%3d%22Right%22+CellHasFormula%3d%22True%22+FontName%3d%22Calibri%22+WrapText%3d%22False%22+FontSize%3d%2211%22+X%3d%224%22+Y%3d%2251%22+%2f%3e%0d%0a++++++%3cTD+Style%3d%22Class235%22+Merge%3d%22False%22+RowSpan%3d%22%22+ColSpan%3d%22%22+Format%3d%22%23%2c%23%230.00%22+Width%3d%2275.75%22+Text%3d%22%22+Height%3d%2216.5%22+Align%3d%22Right%22+CellHasFormula%3d%22True%22+FontName%3d%22Calibri%22+WrapText%3d%22False%22+FontSize%3d%2211%22+X%3d%225%22+Y%3d%2251%22+%2f%3e%0d%0a++++++%3cTD+Style%3d%22Class235%22+Merge%3d%22False%22+RowSpan%3d%22%22+ColSpan%3d%22%22+Format%3d%22%23%2c%23%230.00%22+Width%3d%2275.75%22+Text%3d%22%22+Height%3d%2216.5%22+Align%3d%22Right%22+CellHasFormula%3d%22True%22+FontName%3d%22Calibri%22+WrapText%3d%22False%22+FontSize%3d%2211%22+X%3d%226%22+Y%3d%2251%22+%2f%3e%0d%0a++++++%3cTD+Style%3d%22Class235%22+Merge%3d%22False%22+RowSpan%3d%22%22+ColSpan%3d%22%22+Format%3d%22%23%2c%23%230.00%22+Width%3d%2275.75%22+Text%3d%22%22+Height%3d%2216.5%22+Align%3d%22Right%22+CellHasFormula%3d%22True%22+FontName%3d%22Calibri%22+WrapText%3d%22False%22+FontSize%3d%2211%22+X%3d%227%22+Y%3d%2251%22+%2f%3e%0d%0a++++++%3cTD+Style%3d%22Class235%22+Merge%3d%22False%22+RowSpan%3d%22%22+ColSpan%3d%22%22+Format%3d%22%23%2c%23%230.00%22+Width%3d%2275.75%22+Text%3d%22%22+Height%3d%2216.5%22+Align%3d%22Right%22+CellHasFormula%3d%22True%22+FontName%3d%22Calibri%22+WrapText%3d%22False%22+FontSize%3d%2211%22+X%3d%228%22+Y%3d%2251%22+%2f%3e%0d%0a++++++%3cTD+Style%3d%22Class191%22+Merge%3d%22False%22+RowSpan%3d%22%22+ColSpan%3d%22%22+Format%3d%22General%22+Width%3d%2224.75%22+Text%3d%22%22+Height%3d%2216.5%22+Align%3d%22Left%22+CellHasFormula%3d%22False%22+FontName%3d%22Calibri%22+WrapText%3d%22False%22+FontSize%3d%2211%22+X%3d%229%22+Y%3d%2251%22+%2f%3e%0d%0a++++++%3cTD+Style%3d%22Class195%22+Merge%3d%22False%22+RowSpan%3d%22%22+ColSpan%3d%22%22+Format%3d%22General%22+Width%3d%2224.75%22+Text%3d%22%22+Height%3d%2216.5%22+Align%3d%22Left%22+CellHasFormula%3d%22False%22+FontName%3d%22Calibri%22+WrapText%3d%22False%22+FontSize%3d%2211%22+X%3d%2210%22+Y%3d%2251%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2252%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2252%22+%2f%3e%0d%0a++++++%3cTD+Style%3d%22Class236%22+Merge%3d%22False%22+RowSpan%3d%22%22+ColSpan%3d%22%22+Format%3d%22General%22+Width%3d%22247.5%22+Text%3d%22%22+Height%3d%2215.75%22+Align%3d%22Left%22+CellHasFormula%3d%22True%22+FontName%3d%22Goudy+Old+Style%22+WrapText%3d%22False%22+FontSize%3d%2211%22+X%3d%223%22+Y%3d%2252%22+%2f%3e%0d%0a++++++%3cTD+Style%3d%22Class237%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2252%22+%2f%3e%0d%0a++++++%3cTD+Style%3d%22Class237%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2252%22+%2f%3e%0d%0a++++++%3cTD+Style%3d%22Class237%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2252%22+%2f%3e%0d%0a++++++%3cTD+Style%3d%22Class237%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2252%22+%2f%3e%0d%0a++++++%3cTD+Style%3d%22Class237%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2252%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2252%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2252%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2253%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2253%22+%2f%3e%0d%0a++++++%3cTD+Style%3d%22Class212%22+Merge%3d%22False%22+RowSpan%3d%22%22+ColSpan%3d%22%22+Format%3d%22General%22+Width%3d%22247.5%22+Text%3d%22%22+Height%3d%2215.75%22+Align%3d%22Left%22+CellHasFormula%3d%22True%22+FontName%3d%22Goudy+Old+Style%22+WrapText%3d%22False%22+FontSize%3d%2211%22+X%3d%223%22+Y%3d%2253%22+%2f%3e%0d%0a++++++%3cTD+Style%3d%22Class213%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2253%22+%2f%3e%0d%0a++++++%3cTD+Style%3d%22Class213%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2253%22+%2f%3e%0d%0a++++++%3cTD+Style%3d%22Class213%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2253%22+%2f%3e%0d%0a++++++%3cTD+Style%3d%22Class213%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2253%22+%2f%3e%0d%0a++++++%3cTD+Style%3d%22Class213%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2253%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2253%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2253%22+%2f%3e%0d%0a++++%3c%2fTR%3e%0d%0a++++%3cTR%3e%0d%0a++++++%3cTD+Style%3d%22Class191%22+Merge%3d%22False%22+RowSpan%3d%22%22+ColSpan%3d%22%22+Format%3d%22General%22+Width%3d%2224.75%22+Text%3d%22%22+Height%3d%2216.5%22+Align%3d%22Left%22+CellHasFormula%3d%22False%22+FontName%3d%22Calibri%22+WrapText%3d%22False%22+FontSize%3d%2211%22+X%3d%221%22+Y%3d%2254%22+%2f%3e%0d%0a++++++%3cTD+Style%3d%22Class195%22+Merge%3d%22False%22+RowSpan%3d%22%22+ColSpan%3d%22%22+Format%3d%22General%22+Width%3d%2224.75%22+Text%3d%22%22+Height%3d%2216.5%22+Align%3d%22Left%22+CellHasFormula%3d%22False%22+FontName%3d%22Calibri%22+WrapText%3d%22False%22+FontSize%3d%2211%22+X%3d%222%22+Y%3d%2254%22+%2f%3e%0d%0a++++++%3cTD+Style%3d%22Class240%22+Merge%3d%22False%22+RowSpan%3d%22%22+ColSpan%3d%22%22+Format%3d%22General%22+Width%3d%22247.5%22+Text%3d%22%22+Height%3d%2216.5%22+Align%3d%22Left%22+CellHasFormula%3d%22True%22+FontName%3d%22Goudy+Old+Style%22+WrapText%3d%22False%22+FontSize%3d%2211%22+X%3d%223%22+Y%3d%2254%22+%2f%3e%0d%0a++++++%3cTD+Style%3d%22Class241%22+Merge%3d%22False%22+RowSpan%3d%22%22+ColSpan%3d%22%22+Format%3d%22%23%2c%23%230.00%22+Width%3d%2275.75%22+Text%3d%22%22+Height%3d%2216.5%22+Align%3d%22Right%22+CellHasFormula%3d%22True%22+FontName%3d%22Calibri%22+WrapText%3d%22False%22+FontSize%3d%2211%22+X%3d%224%22+Y%3d%2254%22+%2f%3e%0d%0a++++++%3cTD+Style%3d%22Class241%22+Merge%3d%22False%22+RowSpan%3d%22%22+ColSpan%3d%22%22+Format%3d%22%23%2c%23%230.00%22+Width%3d%2275.75%22+Text%3d%22%22+Height%3d%2216.5%22+Align%3d%22Right%22+CellHasFormula%3d%22True%22+FontName%3d%22Calibri%22+WrapText%3d%22False%22+FontSize%3d%2211%22+X%3d%225%22+Y%3d%2254%22+%2f%3e%0d%0a++++++%3cTD+Style%3d%22Class241%22+Merge%3d%22False%22+RowSpan%3d%22%22+ColSpan%3d%22%22+Format%3d%22%23%2c%23%230.00%22+Width%3d%2275.75%22+Text%3d%22%22+Height%3d%2216.5%22+Align%3d%22Right%22+CellHasFormula%3d%22True%22+FontName%3d%22Calibri%22+WrapText%3d%22False%22+FontSize%3d%2211%22+X%3d%226%22+Y%3d%2254%22+%2f%3e%0d%0a++++++%3cTD+Style%3d%22Class241%22+Merge%3d%22False%22+RowSpan%3d%22%22+ColSpan%3d%22%22+Format%3d%22%23%2c%23%230.00%22+Width%3d%2275.75%22+Text%3d%22%22+Height%3d%2216.5%22+Align%3d%22Right%22+CellHasFormula%3d%22True%22+FontName%3d%22Calibri%22+WrapText%3d%22False%22+FontSize%3d%2211%22+X%3d%227%22+Y%3d%2254%22+%2f%3e%0d%0a++++++%3cTD+Style%3d%22Class241%22+Merge%3d%22False%22+RowSpan%3d%22%22+ColSpan%3d%22%22+Format%3d%22%23%2c%23%230.00%22+Width%3d%2275.75%22+Text%3d%22%22+Height%3d%2216.5%22+Align%3d%22Right%22+CellHasFormula%3d%22True%22+FontName%3d%22Calibri%22+WrapText%3d%22False%22+FontSize%3d%2211%22+X%3d%228%22+Y%3d%2254%22+%2f%3e%0d%0a++++++%3cTD+Style%3d%22Class191%22+Merge%3d%22False%22+RowSpan%3d%22%22+ColSpan%3d%22%22+Format%3d%22General%22+Width%3d%2224.75%22+Text%3d%22%22+Height%3d%2216.5%22+Align%3d%22Left%22+CellHasFormula%3d%22False%22+FontName%3d%22Calibri%22+WrapText%3d%22False%22+FontSize%3d%2211%22+X%3d%229%22+Y%3d%2254%22+%2f%3e%0d%0a++++++%3cTD+Style%3d%22Class195%22+Merge%3d%22False%22+RowSpan%3d%22%22+ColSpan%3d%22%22+Format%3d%22General%22+Width%3d%2224.75%22+Text%3d%22%22+Height%3d%2216.5%22+Align%3d%22Left%22+CellHasFormula%3d%22False%22+FontName%3d%22Calibri%22+WrapText%3d%22False%22+FontSize%3d%2211%22+X%3d%2210%22+Y%3d%2254%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2255%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2255%22+%2f%3e%0d%0a++++++%3cTD+Style%3d%22Class238%22+Merge%3d%22False%22+RowSpan%3d%22%22+ColSpan%3d%22%22+Format%3d%22General%22+Width%3d%22247.5%22+Text%3d%22%22+Height%3d%2215.75%22+Align%3d%22Left%22+CellHasFormula%3d%22True%22+FontName%3d%22Goudy+Old+Style%22+WrapText%3d%22False%22+FontSize%3d%2211%22+X%3d%223%22+Y%3d%2255%22+%2f%3e%0d%0a++++++%3cTD+Style%3d%22Class239%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2255%22+%2f%3e%0d%0a++++++%3cTD+Style%3d%22Class239%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2255%22+%2f%3e%0d%0a++++++%3cTD+Style%3d%22Class239%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2255%22+%2f%3e%0d%0a++++++%3cTD+Style%3d%22Class239%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2255%22+%2f%3e%0d%0a++++++%3cTD+Style%3d%22Class239%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2255%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2255%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2255%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2256%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2256%22+%2f%3e%0d%0a++++++%3cTD+Style%3d%22Class212%22+Merge%3d%22False%22+RowSpan%3d%22%22+ColSpan%3d%22%22+Format%3d%22General%22+Width%3d%22247.5%22+Text%3d%22%22+Height%3d%2215.75%22+Align%3d%22Left%22+CellHasFormula%3d%22True%22+FontName%3d%22Goudy+Old+Style%22+WrapText%3d%22False%22+FontSize%3d%2211%22+X%3d%223%22+Y%3d%2256%22+%2f%3e%0d%0a++++++%3cTD+Style%3d%22Class213%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2256%22+%2f%3e%0d%0a++++++%3cTD+Style%3d%22Class213%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2256%22+%2f%3e%0d%0a++++++%3cTD+Style%3d%22Class213%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2256%22+%2f%3e%0d%0a++++++%3cTD+Style%3d%22Class213%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2256%22+%2f%3e%0d%0a++++++%3cTD+Style%3d%22Class213%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2256%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2256%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2256%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2257%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2257%22+%2f%3e%0d%0a++++++%3cTD+Style%3d%22Class216%22+Merge%3d%22False%22+RowSpan%3d%22%22+ColSpan%3d%22%22+Format%3d%22General%22+Width%3d%22247.5%22+Text%3d%22%22+Height%3d%2215.75%22+Align%3d%22Left%22+CellHasFormula%3d%22True%22+FontName%3d%22Goudy+Old+Style%22+WrapText%3d%22False%22+FontSize%3d%2211%22+X%3d%223%22+Y%3d%2257%22+%2f%3e%0d%0a++++++%3cTD+Style%3d%22Class217%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2257%22+%2f%3e%0d%0a++++++%3cTD+Style%3d%22Class217%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2257%22+%2f%3e%0d%0a++++++%3cTD+Style%3d%22Class217%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2257%22+%2f%3e%0d%0a++++++%3cTD+Style%3d%22Class217%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2257%22+%2f%3e%0d%0a++++++%3cTD+Style%3d%22Class217%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2257%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2257%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2257%22+%2f%3e%0d%0a++++%3c%2fTR%3e%0d%0a++++%3cTR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221%22+Y%3d%2258%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222%22+Y%3d%2258%22+%2f%3e%0d%0a++++++%3cTD+Style%3d%22Class200%22+Merge%3d%22False%22+RowSpan%3d%22%22+ColSpan%3d%22%22+Format%3d%22General%22+Width%3d%22247.5%22+Text%3d%22%22+Height%3d%2215.75%22+Align%3d%22Left%22+CellHasFormula%3d%22True%22+FontName%3d%22Goudy+Old+Style%22+WrapText%3d%22False%22+FontSize%3d%2211%22+X%3d%223%22+Y%3d%2258%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224%22+Y%3d%2258%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225%22+Y%3d%2258%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226%22+Y%3d%2258%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227%22+Y%3d%2258%22+%2f%3e%0d%0a++++++%3cTD+Style%3d%22Class201%22+Merge%3d%22False%22+RowSpan%3d%22%22+ColSpan%3d%22%22+Format%3d%22%23%2c%23%230.00%22+Width%3d%2275.75%22+Text%3d%22%22+Height%3d%2215.75%22+Align%3d%22Right%22+CellHasFormula%3d%22True%22+FontName%3d%22Calibri%22+WrapText%3d%22False%22+FontSize%3d%2211%22+X%3d%228%22+Y%3d%2258%22+%2f%3e%0d%0a++++++%3cTD+Style%3d%22Class191%22+Merge%3d%22False%22+RowSpan%3d%22%22+ColSpan%3d%22%22+Format%3d%22General%22+Width%3d%2224.75%22+Text%3d%22%22+Height%3d%2215.75%22+Align%3d%22Left%22+CellHasFormula%3d%22False%22+FontName%3d%22Calibri%22+WrapText%3d%22False%22+FontSize%3d%2211%22+X%3d%229%22+Y%3d%2258%22+%2f%3e%0d%0a++++++%3cTD+Style%3d%22Class195%22+Merge%3d%22False%22+RowSpan%3d%22%22+ColSpan%3d%22%22+Format%3d%22General%22+Width%3d%2224.75%22+Text%3d%22%22+Height%3d%2215.75%22+Align%3d%22Left%22+CellHasFormula%3d%22False%22+FontName%3d%22Calibri%22+WrapText%3d%22False%22+FontSize%3d%2211%22+X%3d%2210%22+Y%3d%2258%22+%2f%3e%0d%0a++++%3c%2fTR%3e%0d%0a++++%3cTR%3e%0d%0a++++++%3cTD+Style%3d%22Class228%22+Merge%3d%22False%22+RowSpan%3d%22%22+ColSpan%3d%22%22+Format%3d%22General%22+Width%3d%2224.75%22+Text%3d%22%22+Height%3d%2216.5%22+Align%3d%22Left%22+CellHasFormula%3d%22False%22+FontName%3d%22Goudy+Old+Style%22+WrapText%3d%22False%22+FontSize%3d%2211%22+X%3d%221%22+Y%3d%2259%22+%2f%3e%0d%0a++++++%3cTD+Style%3d%22Class222%22+Merge%3d%22False%22+RowSpan%3d%22%22+ColSpan%3d%22%22+Format%3d%22General%22+Width%3d%2224.75%22+Text%3d%22%22+Height%3d%2216.5%22+Align%3d%22Left%22+CellHasFormula%3d%22False%22+FontName%3d%22Calibri%22+WrapText%3d%22False%22+FontSize%3d%2211%22+X%3d%222%22+Y%3d%2259%22+%2f%3e%0d%0a++++++%</t>
  </si>
  <si>
    <t xml:space="preserve"> 3cTD+Style%3d%22Class223%22+Merge%3d%22False%22+RowSpan%3d%22%22+ColSpan%3d%22%22+Format%3d%22General%22+Width%3d%22247.5%22+Text%3d%22%22+Height%3d%2216.5%22+Align%3d%22Left%22+CellHasFormula%3d%22False%22+FontName%3d%22Goudy+Old+Style%22+WrapText%3d%22False%22+FontSize%3d%2211%22+X%3d%223%22+Y%3d%2259%22+%2f%3e%0d%0a++++++%3cTD+Style%3d%22Class224%22+Merge%3d%22False%22+RowSpan%3d%22%22+ColSpan%3d%22%22+Format%3d%22%23%2c%23%230.00%22+Width%3d%2275.75%22+Text%3d%22%22+Height%3d%2216.5%22+Align%3d%22Left%22+CellHasFormula%3d%22False%22+FontName%3d%22Calibri%22+WrapText%3d%22False%22+FontSize%3d%2211%22+X%3d%224%22+Y%3d%2259%22+%2f%3e%0d%0a++++++%3cTD+Style%3d%22Class224%22+Merge%3d%22False%22+RowSpan%3d%22%22+ColSpan%3d%22%22+Format%3d%22%23%2c%23%230.00%22+Width%3d%2275.75%22+Text%3d%22%22+Height%3d%2216.5%22+Align%3d%22Left%22+CellHasFormula%3d%22False%22+FontName%3d%22Calibri%22+WrapText%3d%22False%22+FontSize%3d%2211%22+X%3d%225%22+Y%3d%2259%22+%2f%3e%0d%0a++++++%3cTD+Style%3d%22Class224%22+Merge%3d%22False%22+RowSpan%3d%22%22+ColSpan%3d%22%22+Format%3d%22%23%2c%23%230.00%22+Width%3d%2275.75%22+Text%3d%22%22+Height%3d%2216.5%22+Align%3d%22Left%22+CellHasFormula%3d%22False%22+FontName%3d%22Calibri%22+WrapText%3d%22False%22+FontSize%3d%2211%22+X%3d%226%22+Y%3d%2259%22+%2f%3e%0d%0a++++++%3cTD+Style%3d%22Class224%22+Merge%3d%22False%22+RowSpan%3d%22%22+ColSpan%3d%22%22+Format%3d%22%23%2c%23%230.00%22+Width%3d%2275.75%22+Text%3d%22%22+Height%3d%2216.5%22+Align%3d%22Left%22+CellHasFormula%3d%22False%22+FontName%3d%22Calibri%22+WrapText%3d%22False%22+FontSize%3d%2211%22+X%3d%227%22+Y%3d%2259%22+%2f%3e%0d%0a++++++%3cTD+Style%3d%22Class224%22+Merge%3d%22False%22+RowSpan%3d%22%22+ColSpan%3d%22%22+Format%3d%22%23%2c%23%230.00%22+Width%3d%2275.75%22+Text%3d%22%22+Height%3d%2216.5%22+Align%3d%22Left%22+CellHasFormula%3d%22False%22+FontName%3d%22Calibri%22+WrapText%3d%22False%22+FontSize%3d%2211%22+X%3d%228%22+Y%3d%2259%22+%2f%3e%0d%0a++++++%3cTD+Style%3d%22Class225%22+Merge%3d%22False%22+RowSpan%3d%22%22+ColSpan%3d%22%22+Format%3d%22General%22+Width%3d%2224.75%22+Text%3d%22%22+Height%3d%2216.5%22+Align%3d%22Left%22+CellHasFormula%3d%22False%22+FontName%3d%22Calibri%22+WrapText%3d%22False%22+FontSize%3d%2211%22+X%3d%229%22+Y%3d%2259%22+%2f%3e%0d%0a++++++%3cTD+Style%3d%22Class195%22+Merge%3d%22False%22+RowSpan%3d%22%22+ColSpan%3d%22%22+Format%3d%22General%22+Width%3d%2224.75%22+Text%3d%22%22+Height%3d%2216.5%22+Align%3d%22Left%22+CellHasFormula%3d%22False%22+FontName%3d%22Calibri%22+WrapText%3d%22False%22+FontSize%3d%2211%22+X%3d%2210%22+Y%3d%2259%22+%2f%3e%0d%0a++++%3c%2fTR%3e%0d%0a++++%3cTR%3e%0d%0a++++++%3cTD+Style%3d%22Class212%22+Merge%3d%22False%22+RowSpan%3d%22%22+ColSpan%3d%22%22+Format%3d%22General%22+Width%3d%2224.75%22+Text%3d%22%22+Height%3d%2216.5%22+Align%3d%22Left%22+CellHasFormula%3d%22False%22+FontName%3d%22Goudy+Old+Style%22+WrapText%3d%22False%22+FontSize%3d%2211%22+X%3d%221%22+Y%3d%2260%22+%2f%3e%0d%0a++++++%3cTD+Style%3d%22Class193%22+Merge%3d%22False%22+RowSpan%3d%22%22+ColSpan%3d%22%22+Format%3d%22General%22+Width%3d%2224.75%22+Text%3d%22%22+Height%3d%2216.5%22+Align%3d%22Left%22+CellHasFormula%3d%22False%22+FontName%3d%22Calibri%22+WrapText%3d%22False%22+FontSize%3d%2211%22+X%3d%222%22+Y%3d%2260%22+%2f%3e%0d%0a++++++%3cTD+Style%3d%22Class226%22+Merge%3d%22False%22+RowSpan%3d%22%22+ColSpan%3d%22%22+Format%3d%22General%22+Width%3d%22247.5%22+Text%3d%22%22+Height%3d%2216.5%22+Align%3d%22Left%22+CellHasFormula%3d%22False%22+FontName%3d%22Goudy+Old+Style%22+WrapText%3d%22False%22+FontSize%3d%2211%22+X%3d%223%22+Y%3d%2260%22+%2f%3e%0d%0a++++++%3cTD+Style%3d%22Class193%22+Merge%3d%22False%22+RowSpan%3d%22%22+ColSpan%3d%22%22+Format%3d%22%23%2c%23%230.00%22+Width%3d%2275.75%22+Text%3d%22%22+Height%3d%2216.5%22+Align%3d%22Left%22+CellHasFormula%3d%22False%22+FontName%3d%22Calibri%22+WrapText%3d%22False%22+FontSize%3d%2211%22+X%3d%224%22+Y%3d%2260%22+%2f%3e%0d%0a++++++%3cTD+Style%3d%22Class193%22+Merge%3d%22False%22+RowSpan%3d%22%22+ColSpan%3d%22%22+Format%3d%22%23%2c%23%230.00%22+Width%3d%2275.75%22+Text%3d%22%22+Height%3d%2216.5%22+Align%3d%22Left%22+CellHasFormula%3d%22False%22+FontName%3d%22Calibri%22+WrapText%3d%22False%22+FontSize%3d%2211%22+X%3d%225%22+Y%3d%2260%22+%2f%3e%0d%0a++++++%3cTD+Style%3d%22Class193%22+Merge%3d%22False%22+RowSpan%3d%22%22+ColSpan%3d%22%22+Format%3d%22%23%2c%23%230.00%22+Width%3d%2275.75%22+Text%3d%22%22+Height%3d%2216.5%22+Align%3d%22Left%22+CellHasFormula%3d%22False%22+FontName%3d%22Calibri%22+WrapText%3d%22False%22+FontSize%3d%2211%22+X%3d%226%22+Y%3d%2260%22+%2f%3e%0d%0a++++++%3cTD+Style%3d%22Class193%22+Merge%3d%22False%22+RowSpan%3d%22%22+ColSpan%3d%22%22+Format%3d%22%23%2c%23%230.00%22+Width%3d%2275.75%22+Text%3d%22%22+Height%3d%2216.5%22+Align%3d%22Left%22+CellHasFormula%3d%22False%22+FontName%3d%22Calibri%22+WrapText%3d%22False%22+FontSize%3d%2211%22+X%3d%227%22+Y%3d%2260%22+%2f%3e%0d%0a++++++%3cTD+Style%3d%22Class193%22+Merge%3d%22False%22+RowSpan%3d%22%22+ColSpan%3d%22%22+Format%3d%22%23%2c%23%230.00%22+Width%3d%2275.75%22+Text%3d%22%22+Height%3d%2216.5%22+Align%3d%22Left%22+CellHasFormula%3d%22False%22+FontName%3d%22Calibri%22+WrapText%3d%22False%22+FontSize%3d%2211%22+X%3d%228%22+Y%3d%2260%22+%2f%3e%0d%0a++++++%3cTD+Style%3d%22Class193%22+Merge%3d%22False%22+RowSpan%3d%22%22+ColSpan%3d%22%22+Format%3d%22General%22+Width%3d%2224.75%22+Text%3d%22%22+Height%3d%2216.5%22+Align%3d%22Left%22+CellHasFormula%3d%22False%22+FontName%3d%22Calibri%22+WrapText%3d%22False%22+FontSize%3d%2211%22+X%3d%229%22+Y%3d%2260%22+%2f%3e%0d%0a++++++%3cTD+Style%3d%22Class188%22+Merge%3d%22False%22+RowSpan%3d%22%22+ColSpan%3d%22%22+Format%3d%22General%22+Width%3d%2224.75%22+Text%3d%22%22+Height%3d%2216.5%22+Align%3d%22Left%22+CellHasFormula%3d%22False%22+FontName%3d%22Calibri%22+WrapText%3d%22False%22+FontSize%3d%2211%22+X%3d%2210%22+Y%3d%2260%22+%2f%3e%0d%0a++++%3c%2fTR%3e%0d%0a++%3c%2fTable%3e%0d%0a%3c%2fTables%3e</t>
  </si>
  <si>
    <t>&gt;&gt;</t>
  </si>
  <si>
    <t>Your Income Stmt, Balance Sheet and Cash Flow are ready to use. Further steps are for online use.</t>
  </si>
  <si>
    <t>5)</t>
  </si>
  <si>
    <t>Visit the site below:</t>
  </si>
  <si>
    <t>http://www.spreadsheetweb.com/getting_started.htm</t>
  </si>
  <si>
    <t>Ignore the downloaded software, you will only need the username and password.</t>
  </si>
  <si>
    <t>6)</t>
  </si>
  <si>
    <t>Visit the site below and login with your new account:</t>
  </si>
  <si>
    <t>https://www4.spreadsheetweb.com/SpreadsheetWEB//</t>
  </si>
  <si>
    <t>7)</t>
  </si>
  <si>
    <t>Click "Add Web Application" to upload this file. Your Financial Statement will be created automatically.</t>
  </si>
  <si>
    <t>You can simply use your Financial Statement from that link or place it on your website.</t>
  </si>
  <si>
    <t>Your online Financial Statement will look like:</t>
  </si>
  <si>
    <t>https://www4.spreadsheetweb.com/SpreadSheetWEB/Output.aspx?ApplicationId=942ddb8d-93f7-4a08-9855-35dfc1823acb</t>
  </si>
  <si>
    <t>In order to see more online applications created with PSW you can check the link below:</t>
  </si>
  <si>
    <t>http://www.spreadsheetweb.com/demos.htm</t>
  </si>
  <si>
    <t>On the "Data" sheet you will see the lines of Financial Statement in standard format.</t>
  </si>
  <si>
    <t>Copyright (c) 2009 Pagos, Inc. http://www.pagos.com/</t>
  </si>
</sst>
</file>

<file path=xl/styles.xml><?xml version="1.0" encoding="utf-8"?>
<styleSheet xmlns="http://schemas.openxmlformats.org/spreadsheetml/2006/main">
  <fonts count="28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FF0000"/>
      <name val="Calibri"/>
      <family val="2"/>
      <scheme val="minor"/>
    </font>
    <font>
      <sz val="11"/>
      <color theme="0"/>
      <name val="Calibri"/>
      <family val="2"/>
      <charset val="162"/>
      <scheme val="minor"/>
    </font>
    <font>
      <b/>
      <sz val="9"/>
      <color theme="2"/>
      <name val="Calibri"/>
      <family val="2"/>
      <scheme val="minor"/>
    </font>
    <font>
      <sz val="9"/>
      <color theme="2"/>
      <name val="Calibri"/>
      <family val="2"/>
      <scheme val="minor"/>
    </font>
    <font>
      <sz val="9"/>
      <color theme="0"/>
      <name val="Calibri"/>
      <family val="2"/>
      <scheme val="minor"/>
    </font>
    <font>
      <sz val="11"/>
      <name val="Calibri"/>
      <family val="2"/>
      <charset val="162"/>
      <scheme val="minor"/>
    </font>
    <font>
      <sz val="9"/>
      <color rgb="FFFBF3F3"/>
      <name val="Calibri"/>
      <family val="2"/>
      <scheme val="minor"/>
    </font>
    <font>
      <b/>
      <sz val="9"/>
      <color theme="1"/>
      <name val="Calibri"/>
      <family val="2"/>
      <charset val="162"/>
      <scheme val="minor"/>
    </font>
    <font>
      <sz val="11"/>
      <color theme="1"/>
      <name val="Goudy Old Style"/>
      <family val="1"/>
    </font>
    <font>
      <b/>
      <sz val="11"/>
      <color theme="1"/>
      <name val="Goudy Old Style"/>
      <family val="1"/>
    </font>
    <font>
      <b/>
      <sz val="11"/>
      <color theme="4" tint="-0.249977111117893"/>
      <name val="Goudy Old Style"/>
      <family val="1"/>
    </font>
    <font>
      <sz val="11"/>
      <color theme="0"/>
      <name val="Goudy Old Style"/>
      <family val="1"/>
    </font>
    <font>
      <sz val="11"/>
      <name val="Goudy Old Style"/>
      <family val="1"/>
    </font>
    <font>
      <b/>
      <sz val="11"/>
      <name val="Goudy Old Style"/>
      <family val="1"/>
    </font>
    <font>
      <b/>
      <sz val="11"/>
      <name val="Calibri"/>
      <family val="2"/>
      <charset val="162"/>
      <scheme val="minor"/>
    </font>
    <font>
      <b/>
      <sz val="16"/>
      <color theme="4" tint="-0.499984740745262"/>
      <name val="Goudy Old Style"/>
      <family val="1"/>
    </font>
    <font>
      <u/>
      <sz val="9"/>
      <color rgb="FF0070C0"/>
      <name val="Arial"/>
      <family val="2"/>
      <charset val="162"/>
    </font>
    <font>
      <sz val="9"/>
      <color theme="1"/>
      <name val="Calibri"/>
      <family val="2"/>
      <charset val="162"/>
      <scheme val="minor"/>
    </font>
    <font>
      <b/>
      <sz val="14"/>
      <color theme="8" tint="-0.499984740745262"/>
      <name val="Calibri"/>
      <family val="2"/>
      <scheme val="minor"/>
    </font>
    <font>
      <sz val="8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BF3F3"/>
        <bgColor indexed="64"/>
      </patternFill>
    </fill>
    <fill>
      <patternFill patternType="solid">
        <fgColor theme="4" tint="0.79998168889431442"/>
        <bgColor indexed="64"/>
      </patternFill>
    </fill>
  </fills>
  <borders count="91">
    <border>
      <left/>
      <right/>
      <top/>
      <bottom/>
      <diagonal/>
    </border>
    <border>
      <left style="thick">
        <color theme="8" tint="-0.499984740745262"/>
      </left>
      <right/>
      <top style="thick">
        <color theme="8" tint="-0.499984740745262"/>
      </top>
      <bottom/>
      <diagonal/>
    </border>
    <border>
      <left/>
      <right/>
      <top style="thick">
        <color theme="8" tint="-0.499984740745262"/>
      </top>
      <bottom/>
      <diagonal/>
    </border>
    <border>
      <left style="thick">
        <color theme="8" tint="-0.499984740745262"/>
      </left>
      <right/>
      <top/>
      <bottom/>
      <diagonal/>
    </border>
    <border>
      <left style="medium">
        <color theme="9" tint="-0.499984740745262"/>
      </left>
      <right style="medium">
        <color theme="9" tint="-0.499984740745262"/>
      </right>
      <top style="medium">
        <color theme="9" tint="-0.499984740745262"/>
      </top>
      <bottom style="medium">
        <color theme="9" tint="-0.499984740745262"/>
      </bottom>
      <diagonal/>
    </border>
    <border>
      <left style="medium">
        <color theme="9" tint="-0.499984740745262"/>
      </left>
      <right/>
      <top style="medium">
        <color theme="9" tint="-0.499984740745262"/>
      </top>
      <bottom style="medium">
        <color theme="9" tint="-0.499984740745262"/>
      </bottom>
      <diagonal/>
    </border>
    <border>
      <left/>
      <right style="medium">
        <color theme="9" tint="-0.499984740745262"/>
      </right>
      <top style="medium">
        <color theme="9" tint="-0.499984740745262"/>
      </top>
      <bottom style="medium">
        <color theme="9" tint="-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theme="9" tint="-0.499984740745262"/>
      </left>
      <right/>
      <top style="medium">
        <color theme="9" tint="-0.499984740745262"/>
      </top>
      <bottom style="thin">
        <color theme="9" tint="-0.499984740745262"/>
      </bottom>
      <diagonal/>
    </border>
    <border>
      <left/>
      <right style="medium">
        <color theme="9" tint="-0.499984740745262"/>
      </right>
      <top style="medium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/>
      <top style="thin">
        <color theme="9" tint="-0.499984740745262"/>
      </top>
      <bottom style="thin">
        <color theme="9" tint="-0.499984740745262"/>
      </bottom>
      <diagonal/>
    </border>
    <border>
      <left/>
      <right style="medium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 style="medium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medium">
        <color theme="9" tint="-0.499984740745262"/>
      </left>
      <right/>
      <top style="thin">
        <color theme="9" tint="-0.499984740745262"/>
      </top>
      <bottom style="medium">
        <color theme="9" tint="-0.499984740745262"/>
      </bottom>
      <diagonal/>
    </border>
    <border>
      <left/>
      <right style="medium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  <border>
      <left style="medium">
        <color theme="9" tint="-0.499984740745262"/>
      </left>
      <right style="medium">
        <color theme="9" tint="-0.499984740745262"/>
      </right>
      <top style="thin">
        <color theme="9" tint="-0.499984740745262"/>
      </top>
      <bottom style="medium">
        <color theme="9" tint="-0.499984740745262"/>
      </bottom>
      <diagonal/>
    </border>
    <border>
      <left style="medium">
        <color theme="9" tint="-0.499984740745262"/>
      </left>
      <right/>
      <top/>
      <bottom style="thin">
        <color theme="9" tint="-0.499984740745262"/>
      </bottom>
      <diagonal/>
    </border>
    <border>
      <left/>
      <right style="medium">
        <color theme="9" tint="-0.499984740745262"/>
      </right>
      <top/>
      <bottom style="thin">
        <color theme="9" tint="-0.499984740745262"/>
      </bottom>
      <diagonal/>
    </border>
    <border>
      <left style="medium">
        <color theme="9" tint="-0.499984740745262"/>
      </left>
      <right style="medium">
        <color theme="9" tint="-0.499984740745262"/>
      </right>
      <top/>
      <bottom style="thin">
        <color theme="9" tint="-0.499984740745262"/>
      </bottom>
      <diagonal/>
    </border>
    <border>
      <left/>
      <right/>
      <top style="medium">
        <color theme="9" tint="-0.499984740745262"/>
      </top>
      <bottom style="medium">
        <color theme="9" tint="-0.499984740745262"/>
      </bottom>
      <diagonal/>
    </border>
    <border>
      <left/>
      <right/>
      <top style="medium">
        <color theme="9" tint="-0.499984740745262"/>
      </top>
      <bottom style="thin">
        <color theme="9" tint="-0.499984740745262"/>
      </bottom>
      <diagonal/>
    </border>
    <border>
      <left/>
      <right/>
      <top style="thin">
        <color theme="9" tint="-0.499984740745262"/>
      </top>
      <bottom style="thin">
        <color theme="9" tint="-0.499984740745262"/>
      </bottom>
      <diagonal/>
    </border>
    <border>
      <left/>
      <right/>
      <top style="thin">
        <color theme="9" tint="-0.499984740745262"/>
      </top>
      <bottom style="medium">
        <color theme="9" tint="-0.499984740745262"/>
      </bottom>
      <diagonal/>
    </border>
    <border>
      <left style="medium">
        <color theme="4" tint="-0.499984740745262"/>
      </left>
      <right style="medium">
        <color theme="4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theme="4" tint="-0.499984740745262"/>
      </bottom>
      <diagonal/>
    </border>
    <border>
      <left/>
      <right/>
      <top style="medium">
        <color theme="4" tint="-0.499984740745262"/>
      </top>
      <bottom style="medium">
        <color theme="4" tint="-0.499984740745262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thin">
        <color theme="5" tint="-0.499984740745262"/>
      </bottom>
      <diagonal/>
    </border>
    <border>
      <left/>
      <right/>
      <top style="medium">
        <color theme="4" tint="-0.499984740745262"/>
      </top>
      <bottom style="thin">
        <color theme="5" tint="-0.499984740745262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thin">
        <color theme="5" tint="-0.499984740745262"/>
      </bottom>
      <diagonal/>
    </border>
    <border>
      <left style="medium">
        <color theme="4" tint="-0.499984740745262"/>
      </left>
      <right/>
      <top style="thin">
        <color theme="5" tint="-0.499984740745262"/>
      </top>
      <bottom style="thin">
        <color theme="4" tint="-0.499984740745262"/>
      </bottom>
      <diagonal/>
    </border>
    <border>
      <left/>
      <right/>
      <top style="thin">
        <color theme="5" tint="-0.499984740745262"/>
      </top>
      <bottom style="thin">
        <color theme="4" tint="-0.499984740745262"/>
      </bottom>
      <diagonal/>
    </border>
    <border>
      <left/>
      <right style="medium">
        <color theme="4" tint="-0.499984740745262"/>
      </right>
      <top style="thin">
        <color theme="5" tint="-0.499984740745262"/>
      </top>
      <bottom style="thin">
        <color theme="4" tint="-0.499984740745262"/>
      </bottom>
      <diagonal/>
    </border>
    <border>
      <left style="medium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/>
      <right style="medium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medium">
        <color theme="4" tint="-0.499984740745262"/>
      </left>
      <right/>
      <top style="thin">
        <color theme="4" tint="-0.499984740745262"/>
      </top>
      <bottom style="medium">
        <color theme="4" tint="-0.499984740745262"/>
      </bottom>
      <diagonal/>
    </border>
    <border>
      <left/>
      <right/>
      <top style="thin">
        <color theme="4" tint="-0.499984740745262"/>
      </top>
      <bottom style="medium">
        <color theme="4" tint="-0.499984740745262"/>
      </bottom>
      <diagonal/>
    </border>
    <border>
      <left/>
      <right style="medium">
        <color theme="4" tint="-0.499984740745262"/>
      </right>
      <top style="thin">
        <color theme="4" tint="-0.499984740745262"/>
      </top>
      <bottom style="medium">
        <color theme="4" tint="-0.499984740745262"/>
      </bottom>
      <diagonal/>
    </border>
    <border>
      <left style="medium">
        <color theme="4" tint="-0.499984740745262"/>
      </left>
      <right style="medium">
        <color theme="4" tint="-0.499984740745262"/>
      </right>
      <top style="medium">
        <color theme="4" tint="-0.499984740745262"/>
      </top>
      <bottom style="thin">
        <color theme="5" tint="-0.499984740745262"/>
      </bottom>
      <diagonal/>
    </border>
    <border>
      <left style="medium">
        <color theme="4" tint="-0.499984740745262"/>
      </left>
      <right style="medium">
        <color theme="4" tint="-0.499984740745262"/>
      </right>
      <top style="thin">
        <color theme="5" tint="-0.499984740745262"/>
      </top>
      <bottom style="thin">
        <color theme="4" tint="-0.499984740745262"/>
      </bottom>
      <diagonal/>
    </border>
    <border>
      <left style="medium">
        <color theme="4" tint="-0.499984740745262"/>
      </left>
      <right style="medium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medium">
        <color theme="4" tint="-0.499984740745262"/>
      </left>
      <right style="medium">
        <color theme="4" tint="-0.499984740745262"/>
      </right>
      <top style="thin">
        <color theme="4" tint="-0.499984740745262"/>
      </top>
      <bottom style="medium">
        <color theme="4" tint="-0.499984740745262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thin">
        <color theme="4" tint="-0.499984740745262"/>
      </bottom>
      <diagonal/>
    </border>
    <border>
      <left/>
      <right/>
      <top style="medium">
        <color theme="4" tint="-0.499984740745262"/>
      </top>
      <bottom style="thin">
        <color theme="4" tint="-0.499984740745262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thin">
        <color theme="4" tint="-0.499984740745262"/>
      </bottom>
      <diagonal/>
    </border>
    <border>
      <left style="medium">
        <color theme="4" tint="-0.499984740745262"/>
      </left>
      <right style="medium">
        <color theme="5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 style="medium">
        <color theme="4" tint="-0.499984740745262"/>
      </left>
      <right/>
      <top/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 style="medium">
        <color theme="4" tint="-0.499984740745262"/>
      </right>
      <top/>
      <bottom style="thin">
        <color theme="4" tint="-0.499984740745262"/>
      </bottom>
      <diagonal/>
    </border>
    <border>
      <left style="medium">
        <color theme="4" tint="-0.499984740745262"/>
      </left>
      <right style="medium">
        <color theme="4" tint="-0.499984740745262"/>
      </right>
      <top style="medium">
        <color theme="4" tint="-0.499984740745262"/>
      </top>
      <bottom style="thin">
        <color theme="4" tint="-0.499984740745262"/>
      </bottom>
      <diagonal/>
    </border>
    <border>
      <left style="medium">
        <color theme="4" tint="-0.499984740745262"/>
      </left>
      <right style="medium">
        <color theme="5" tint="-0.499984740745262"/>
      </right>
      <top style="medium">
        <color theme="4" tint="-0.499984740745262"/>
      </top>
      <bottom style="thin">
        <color theme="4" tint="-0.499984740745262"/>
      </bottom>
      <diagonal/>
    </border>
    <border>
      <left style="medium">
        <color theme="4" tint="-0.499984740745262"/>
      </left>
      <right style="medium">
        <color theme="5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medium">
        <color theme="4" tint="-0.499984740745262"/>
      </left>
      <right style="medium">
        <color theme="4" tint="-0.499984740745262"/>
      </right>
      <top style="thin">
        <color theme="4" tint="-0.499984740745262"/>
      </top>
      <bottom style="medium">
        <color theme="5" tint="-0.499984740745262"/>
      </bottom>
      <diagonal/>
    </border>
    <border>
      <left style="medium">
        <color theme="4" tint="-0.499984740745262"/>
      </left>
      <right style="medium">
        <color theme="5" tint="-0.499984740745262"/>
      </right>
      <top style="thin">
        <color theme="4" tint="-0.499984740745262"/>
      </top>
      <bottom style="medium">
        <color theme="5" tint="-0.499984740745262"/>
      </bottom>
      <diagonal/>
    </border>
    <border>
      <left/>
      <right style="medium">
        <color theme="5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 style="medium">
        <color theme="5" tint="-0.499984740745262"/>
      </left>
      <right style="medium">
        <color theme="4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/>
      <right style="medium">
        <color theme="4" tint="-0.499984740745262"/>
      </right>
      <top style="thin">
        <color theme="4" tint="-0.499984740745262"/>
      </top>
      <bottom style="medium">
        <color theme="5" tint="-0.499984740745262"/>
      </bottom>
      <diagonal/>
    </border>
    <border>
      <left style="medium">
        <color theme="4" tint="-0.499984740745262"/>
      </left>
      <right style="medium">
        <color theme="5" tint="-0.499984740745262"/>
      </right>
      <top style="thin">
        <color theme="4" tint="-0.499984740745262"/>
      </top>
      <bottom style="medium">
        <color theme="4" tint="-0.499984740745262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/>
      <diagonal/>
    </border>
    <border>
      <left/>
      <right/>
      <top style="medium">
        <color theme="4" tint="-0.499984740745262"/>
      </top>
      <bottom/>
      <diagonal/>
    </border>
    <border>
      <left/>
      <right style="medium">
        <color theme="4" tint="-0.499984740745262"/>
      </right>
      <top style="medium">
        <color theme="4" tint="-0.499984740745262"/>
      </top>
      <bottom/>
      <diagonal/>
    </border>
    <border>
      <left/>
      <right/>
      <top/>
      <bottom style="medium">
        <color theme="4" tint="-0.24994659260841701"/>
      </bottom>
      <diagonal/>
    </border>
    <border>
      <left/>
      <right/>
      <top style="thin">
        <color theme="4" tint="0.79998168889431442"/>
      </top>
      <bottom style="thin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/>
      <top style="medium">
        <color theme="4" tint="0.79998168889431442"/>
      </top>
      <bottom style="medium">
        <color theme="4" tint="-0.24994659260841701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4" tint="0.79998168889431442"/>
      </top>
      <bottom style="medium">
        <color theme="4" tint="-0.24994659260841701"/>
      </bottom>
      <diagonal/>
    </border>
    <border>
      <left/>
      <right/>
      <top style="thin">
        <color theme="4" tint="0.79998168889431442"/>
      </top>
      <bottom style="thin">
        <color theme="4" tint="0.79995117038483843"/>
      </bottom>
      <diagonal/>
    </border>
    <border>
      <left/>
      <right/>
      <top style="medium">
        <color theme="4" tint="-0.24994659260841701"/>
      </top>
      <bottom/>
      <diagonal/>
    </border>
    <border>
      <left/>
      <right/>
      <top style="thin">
        <color theme="4" tint="0.79998168889431442"/>
      </top>
      <bottom style="medium">
        <color theme="4" tint="-0.499984740745262"/>
      </bottom>
      <diagonal/>
    </border>
    <border>
      <left style="thick">
        <color theme="4" tint="-0.499984740745262"/>
      </left>
      <right/>
      <top style="thick">
        <color theme="4" tint="-0.499984740745262"/>
      </top>
      <bottom/>
      <diagonal/>
    </border>
    <border>
      <left/>
      <right/>
      <top style="thick">
        <color theme="4" tint="-0.499984740745262"/>
      </top>
      <bottom/>
      <diagonal/>
    </border>
    <border>
      <left/>
      <right style="thick">
        <color theme="4" tint="-0.499984740745262"/>
      </right>
      <top style="thick">
        <color theme="4" tint="-0.499984740745262"/>
      </top>
      <bottom/>
      <diagonal/>
    </border>
    <border>
      <left style="thick">
        <color theme="4" tint="-0.499984740745262"/>
      </left>
      <right/>
      <top/>
      <bottom/>
      <diagonal/>
    </border>
    <border>
      <left/>
      <right style="thick">
        <color theme="4" tint="-0.499984740745262"/>
      </right>
      <top/>
      <bottom/>
      <diagonal/>
    </border>
    <border>
      <left style="thick">
        <color theme="4" tint="-0.499984740745262"/>
      </left>
      <right/>
      <top/>
      <bottom style="thick">
        <color theme="4" tint="-0.499984740745262"/>
      </bottom>
      <diagonal/>
    </border>
    <border>
      <left/>
      <right/>
      <top/>
      <bottom style="thick">
        <color theme="4" tint="-0.499984740745262"/>
      </bottom>
      <diagonal/>
    </border>
    <border>
      <left/>
      <right style="thick">
        <color theme="4" tint="-0.499984740745262"/>
      </right>
      <top/>
      <bottom style="thick">
        <color theme="4" tint="-0.499984740745262"/>
      </bottom>
      <diagonal/>
    </border>
    <border>
      <left/>
      <right style="thick">
        <color theme="8" tint="-0.499984740745262"/>
      </right>
      <top style="thick">
        <color theme="8" tint="-0.499984740745262"/>
      </top>
      <bottom/>
      <diagonal/>
    </border>
    <border>
      <left/>
      <right style="thick">
        <color theme="8" tint="-0.499984740745262"/>
      </right>
      <top/>
      <bottom/>
      <diagonal/>
    </border>
    <border>
      <left style="thick">
        <color theme="8" tint="-0.499984740745262"/>
      </left>
      <right/>
      <top/>
      <bottom style="thick">
        <color theme="8" tint="-0.499984740745262"/>
      </bottom>
      <diagonal/>
    </border>
    <border>
      <left/>
      <right/>
      <top/>
      <bottom style="thick">
        <color theme="8" tint="-0.499984740745262"/>
      </bottom>
      <diagonal/>
    </border>
    <border>
      <left/>
      <right style="thick">
        <color theme="8" tint="-0.499984740745262"/>
      </right>
      <top/>
      <bottom style="thick">
        <color theme="8" tint="-0.499984740745262"/>
      </bottom>
      <diagonal/>
    </border>
  </borders>
  <cellStyleXfs count="1">
    <xf numFmtId="0" fontId="0" fillId="0" borderId="0"/>
  </cellStyleXfs>
  <cellXfs count="252">
    <xf numFmtId="0" fontId="0" fillId="0" borderId="0" xfId="0"/>
    <xf numFmtId="0" fontId="2" fillId="0" borderId="0" xfId="0" applyFont="1"/>
    <xf numFmtId="0" fontId="0" fillId="0" borderId="0" xfId="0" applyFill="1"/>
    <xf numFmtId="0" fontId="1" fillId="0" borderId="0" xfId="0" applyFont="1"/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/>
    </xf>
    <xf numFmtId="0" fontId="6" fillId="2" borderId="0" xfId="0" applyFont="1" applyFill="1" applyBorder="1"/>
    <xf numFmtId="0" fontId="5" fillId="2" borderId="0" xfId="0" applyFont="1" applyFill="1" applyBorder="1" applyAlignment="1">
      <alignment vertical="center"/>
    </xf>
    <xf numFmtId="0" fontId="4" fillId="2" borderId="3" xfId="0" applyFont="1" applyFill="1" applyBorder="1"/>
    <xf numFmtId="0" fontId="7" fillId="2" borderId="0" xfId="0" applyFont="1" applyFill="1" applyBorder="1"/>
    <xf numFmtId="0" fontId="7" fillId="2" borderId="0" xfId="0" applyFont="1" applyFill="1" applyBorder="1" applyAlignment="1">
      <alignment vertical="center"/>
    </xf>
    <xf numFmtId="0" fontId="5" fillId="0" borderId="19" xfId="0" applyFont="1" applyFill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5" fillId="0" borderId="25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0" borderId="0" xfId="0" applyFont="1"/>
    <xf numFmtId="4" fontId="5" fillId="0" borderId="0" xfId="0" applyNumberFormat="1" applyFont="1"/>
    <xf numFmtId="0" fontId="10" fillId="3" borderId="31" xfId="0" quotePrefix="1" applyFont="1" applyFill="1" applyBorder="1" applyAlignment="1">
      <alignment horizontal="center"/>
    </xf>
    <xf numFmtId="0" fontId="10" fillId="3" borderId="32" xfId="0" applyFont="1" applyFill="1" applyBorder="1"/>
    <xf numFmtId="0" fontId="11" fillId="3" borderId="32" xfId="0" applyFont="1" applyFill="1" applyBorder="1"/>
    <xf numFmtId="0" fontId="11" fillId="3" borderId="33" xfId="0" applyFont="1" applyFill="1" applyBorder="1"/>
    <xf numFmtId="0" fontId="5" fillId="4" borderId="34" xfId="0" applyFont="1" applyFill="1" applyBorder="1"/>
    <xf numFmtId="0" fontId="5" fillId="4" borderId="35" xfId="0" applyFont="1" applyFill="1" applyBorder="1"/>
    <xf numFmtId="0" fontId="5" fillId="4" borderId="36" xfId="0" applyFont="1" applyFill="1" applyBorder="1"/>
    <xf numFmtId="0" fontId="5" fillId="0" borderId="40" xfId="0" applyFont="1" applyBorder="1"/>
    <xf numFmtId="0" fontId="6" fillId="0" borderId="41" xfId="0" applyFont="1" applyBorder="1"/>
    <xf numFmtId="0" fontId="6" fillId="0" borderId="42" xfId="0" applyFont="1" applyBorder="1"/>
    <xf numFmtId="0" fontId="5" fillId="0" borderId="43" xfId="0" applyFont="1" applyBorder="1"/>
    <xf numFmtId="0" fontId="6" fillId="0" borderId="44" xfId="0" applyFont="1" applyBorder="1"/>
    <xf numFmtId="0" fontId="6" fillId="0" borderId="45" xfId="0" applyFont="1" applyBorder="1"/>
    <xf numFmtId="0" fontId="11" fillId="4" borderId="46" xfId="0" applyNumberFormat="1" applyFont="1" applyFill="1" applyBorder="1" applyAlignment="1">
      <alignment horizontal="right"/>
    </xf>
    <xf numFmtId="0" fontId="5" fillId="0" borderId="41" xfId="0" applyFont="1" applyBorder="1"/>
    <xf numFmtId="0" fontId="5" fillId="0" borderId="42" xfId="0" applyFont="1" applyBorder="1"/>
    <xf numFmtId="0" fontId="5" fillId="5" borderId="40" xfId="0" applyFont="1" applyFill="1" applyBorder="1"/>
    <xf numFmtId="0" fontId="6" fillId="5" borderId="41" xfId="0" applyFont="1" applyFill="1" applyBorder="1"/>
    <xf numFmtId="0" fontId="6" fillId="5" borderId="42" xfId="0" applyFont="1" applyFill="1" applyBorder="1"/>
    <xf numFmtId="0" fontId="5" fillId="6" borderId="40" xfId="0" applyFont="1" applyFill="1" applyBorder="1"/>
    <xf numFmtId="0" fontId="5" fillId="6" borderId="41" xfId="0" applyFont="1" applyFill="1" applyBorder="1"/>
    <xf numFmtId="0" fontId="5" fillId="6" borderId="42" xfId="0" applyFont="1" applyFill="1" applyBorder="1"/>
    <xf numFmtId="0" fontId="5" fillId="0" borderId="44" xfId="0" applyFont="1" applyBorder="1"/>
    <xf numFmtId="0" fontId="5" fillId="0" borderId="45" xfId="0" applyFont="1" applyBorder="1"/>
    <xf numFmtId="0" fontId="5" fillId="0" borderId="54" xfId="0" applyFont="1" applyBorder="1"/>
    <xf numFmtId="0" fontId="5" fillId="0" borderId="55" xfId="0" applyFont="1" applyBorder="1"/>
    <xf numFmtId="0" fontId="5" fillId="0" borderId="56" xfId="0" applyFont="1" applyBorder="1"/>
    <xf numFmtId="0" fontId="5" fillId="4" borderId="31" xfId="0" applyFont="1" applyFill="1" applyBorder="1"/>
    <xf numFmtId="0" fontId="5" fillId="4" borderId="32" xfId="0" applyFont="1" applyFill="1" applyBorder="1"/>
    <xf numFmtId="0" fontId="5" fillId="4" borderId="33" xfId="0" applyFont="1" applyFill="1" applyBorder="1"/>
    <xf numFmtId="0" fontId="11" fillId="4" borderId="57" xfId="0" applyNumberFormat="1" applyFont="1" applyFill="1" applyBorder="1" applyAlignment="1">
      <alignment horizontal="right"/>
    </xf>
    <xf numFmtId="0" fontId="11" fillId="4" borderId="58" xfId="0" applyNumberFormat="1" applyFont="1" applyFill="1" applyBorder="1" applyAlignment="1">
      <alignment horizontal="right"/>
    </xf>
    <xf numFmtId="4" fontId="5" fillId="0" borderId="48" xfId="0" applyNumberFormat="1" applyFont="1" applyBorder="1"/>
    <xf numFmtId="4" fontId="5" fillId="0" borderId="59" xfId="0" applyNumberFormat="1" applyFont="1" applyBorder="1"/>
    <xf numFmtId="4" fontId="5" fillId="5" borderId="48" xfId="0" applyNumberFormat="1" applyFont="1" applyFill="1" applyBorder="1"/>
    <xf numFmtId="4" fontId="5" fillId="5" borderId="59" xfId="0" applyNumberFormat="1" applyFont="1" applyFill="1" applyBorder="1"/>
    <xf numFmtId="4" fontId="5" fillId="6" borderId="48" xfId="0" applyNumberFormat="1" applyFont="1" applyFill="1" applyBorder="1"/>
    <xf numFmtId="4" fontId="5" fillId="6" borderId="59" xfId="0" applyNumberFormat="1" applyFont="1" applyFill="1" applyBorder="1"/>
    <xf numFmtId="4" fontId="5" fillId="0" borderId="60" xfId="0" applyNumberFormat="1" applyFont="1" applyBorder="1"/>
    <xf numFmtId="4" fontId="5" fillId="0" borderId="61" xfId="0" applyNumberFormat="1" applyFont="1" applyBorder="1"/>
    <xf numFmtId="0" fontId="10" fillId="4" borderId="32" xfId="0" applyFont="1" applyFill="1" applyBorder="1"/>
    <xf numFmtId="0" fontId="5" fillId="4" borderId="62" xfId="0" applyFont="1" applyFill="1" applyBorder="1"/>
    <xf numFmtId="0" fontId="11" fillId="4" borderId="63" xfId="0" applyNumberFormat="1" applyFont="1" applyFill="1" applyBorder="1" applyAlignment="1">
      <alignment horizontal="right"/>
    </xf>
    <xf numFmtId="0" fontId="11" fillId="4" borderId="30" xfId="0" applyNumberFormat="1" applyFont="1" applyFill="1" applyBorder="1" applyAlignment="1">
      <alignment horizontal="right"/>
    </xf>
    <xf numFmtId="4" fontId="5" fillId="6" borderId="57" xfId="0" applyNumberFormat="1" applyFont="1" applyFill="1" applyBorder="1"/>
    <xf numFmtId="4" fontId="5" fillId="6" borderId="58" xfId="0" applyNumberFormat="1" applyFont="1" applyFill="1" applyBorder="1"/>
    <xf numFmtId="4" fontId="5" fillId="5" borderId="60" xfId="0" applyNumberFormat="1" applyFont="1" applyFill="1" applyBorder="1"/>
    <xf numFmtId="4" fontId="5" fillId="5" borderId="61" xfId="0" applyNumberFormat="1" applyFont="1" applyFill="1" applyBorder="1"/>
    <xf numFmtId="4" fontId="5" fillId="6" borderId="52" xfId="0" applyNumberFormat="1" applyFont="1" applyFill="1" applyBorder="1"/>
    <xf numFmtId="4" fontId="5" fillId="0" borderId="42" xfId="0" applyNumberFormat="1" applyFont="1" applyBorder="1"/>
    <xf numFmtId="4" fontId="5" fillId="6" borderId="42" xfId="0" applyNumberFormat="1" applyFont="1" applyFill="1" applyBorder="1"/>
    <xf numFmtId="4" fontId="5" fillId="5" borderId="64" xfId="0" applyNumberFormat="1" applyFont="1" applyFill="1" applyBorder="1"/>
    <xf numFmtId="0" fontId="5" fillId="6" borderId="50" xfId="0" applyFont="1" applyFill="1" applyBorder="1"/>
    <xf numFmtId="0" fontId="5" fillId="6" borderId="51" xfId="0" applyFont="1" applyFill="1" applyBorder="1"/>
    <xf numFmtId="0" fontId="5" fillId="6" borderId="52" xfId="0" applyFont="1" applyFill="1" applyBorder="1"/>
    <xf numFmtId="0" fontId="5" fillId="5" borderId="43" xfId="0" applyFont="1" applyFill="1" applyBorder="1"/>
    <xf numFmtId="0" fontId="5" fillId="5" borderId="44" xfId="0" applyFont="1" applyFill="1" applyBorder="1"/>
    <xf numFmtId="0" fontId="6" fillId="5" borderId="44" xfId="0" applyFont="1" applyFill="1" applyBorder="1"/>
    <xf numFmtId="0" fontId="5" fillId="5" borderId="45" xfId="0" applyFont="1" applyFill="1" applyBorder="1"/>
    <xf numFmtId="0" fontId="5" fillId="0" borderId="50" xfId="0" applyFont="1" applyBorder="1"/>
    <xf numFmtId="0" fontId="5" fillId="0" borderId="51" xfId="0" applyFont="1" applyBorder="1"/>
    <xf numFmtId="0" fontId="5" fillId="0" borderId="52" xfId="0" applyFont="1" applyBorder="1"/>
    <xf numFmtId="4" fontId="5" fillId="0" borderId="57" xfId="0" applyNumberFormat="1" applyFont="1" applyBorder="1"/>
    <xf numFmtId="4" fontId="5" fillId="5" borderId="49" xfId="0" applyNumberFormat="1" applyFont="1" applyFill="1" applyBorder="1"/>
    <xf numFmtId="0" fontId="11" fillId="4" borderId="32" xfId="0" applyFont="1" applyFill="1" applyBorder="1"/>
    <xf numFmtId="0" fontId="11" fillId="4" borderId="33" xfId="0" applyFont="1" applyFill="1" applyBorder="1"/>
    <xf numFmtId="0" fontId="11" fillId="4" borderId="53" xfId="0" applyNumberFormat="1" applyFont="1" applyFill="1" applyBorder="1" applyAlignment="1">
      <alignment horizontal="right"/>
    </xf>
    <xf numFmtId="4" fontId="5" fillId="5" borderId="65" xfId="0" applyNumberFormat="1" applyFont="1" applyFill="1" applyBorder="1"/>
    <xf numFmtId="0" fontId="5" fillId="5" borderId="31" xfId="0" applyFont="1" applyFill="1" applyBorder="1"/>
    <xf numFmtId="0" fontId="6" fillId="5" borderId="32" xfId="0" applyFont="1" applyFill="1" applyBorder="1"/>
    <xf numFmtId="0" fontId="5" fillId="5" borderId="32" xfId="0" applyFont="1" applyFill="1" applyBorder="1"/>
    <xf numFmtId="0" fontId="5" fillId="5" borderId="33" xfId="0" applyFont="1" applyFill="1" applyBorder="1"/>
    <xf numFmtId="4" fontId="5" fillId="5" borderId="30" xfId="0" applyNumberFormat="1" applyFont="1" applyFill="1" applyBorder="1"/>
    <xf numFmtId="4" fontId="5" fillId="0" borderId="49" xfId="0" applyNumberFormat="1" applyFont="1" applyBorder="1"/>
    <xf numFmtId="0" fontId="10" fillId="3" borderId="66" xfId="0" quotePrefix="1" applyFont="1" applyFill="1" applyBorder="1" applyAlignment="1">
      <alignment horizontal="center"/>
    </xf>
    <xf numFmtId="0" fontId="10" fillId="3" borderId="67" xfId="0" applyFont="1" applyFill="1" applyBorder="1"/>
    <xf numFmtId="0" fontId="11" fillId="3" borderId="67" xfId="0" applyFont="1" applyFill="1" applyBorder="1"/>
    <xf numFmtId="0" fontId="11" fillId="3" borderId="68" xfId="0" applyFont="1" applyFill="1" applyBorder="1"/>
    <xf numFmtId="0" fontId="5" fillId="6" borderId="37" xfId="0" applyFont="1" applyFill="1" applyBorder="1"/>
    <xf numFmtId="0" fontId="6" fillId="6" borderId="38" xfId="0" applyFont="1" applyFill="1" applyBorder="1"/>
    <xf numFmtId="0" fontId="6" fillId="6" borderId="39" xfId="0" applyFont="1" applyFill="1" applyBorder="1"/>
    <xf numFmtId="14" fontId="5" fillId="6" borderId="47" xfId="0" applyNumberFormat="1" applyFont="1" applyFill="1" applyBorder="1"/>
    <xf numFmtId="0" fontId="6" fillId="6" borderId="41" xfId="0" applyFont="1" applyFill="1" applyBorder="1"/>
    <xf numFmtId="0" fontId="6" fillId="6" borderId="42" xfId="0" applyFont="1" applyFill="1" applyBorder="1"/>
    <xf numFmtId="0" fontId="5" fillId="6" borderId="48" xfId="0" applyFont="1" applyFill="1" applyBorder="1"/>
    <xf numFmtId="0" fontId="12" fillId="0" borderId="41" xfId="0" applyFont="1" applyBorder="1"/>
    <xf numFmtId="0" fontId="9" fillId="0" borderId="0" xfId="0" applyFont="1"/>
    <xf numFmtId="0" fontId="0" fillId="0" borderId="0" xfId="0" applyBorder="1"/>
    <xf numFmtId="0" fontId="14" fillId="6" borderId="41" xfId="0" applyFont="1" applyFill="1" applyBorder="1"/>
    <xf numFmtId="0" fontId="14" fillId="0" borderId="41" xfId="0" applyFont="1" applyBorder="1"/>
    <xf numFmtId="0" fontId="16" fillId="0" borderId="0" xfId="0" applyFont="1"/>
    <xf numFmtId="0" fontId="16" fillId="0" borderId="0" xfId="0" applyFont="1" applyBorder="1"/>
    <xf numFmtId="0" fontId="16" fillId="0" borderId="69" xfId="0" applyFont="1" applyBorder="1"/>
    <xf numFmtId="2" fontId="0" fillId="0" borderId="0" xfId="0" applyNumberFormat="1" applyBorder="1" applyAlignment="1">
      <alignment horizontal="right"/>
    </xf>
    <xf numFmtId="2" fontId="0" fillId="0" borderId="69" xfId="0" applyNumberFormat="1" applyBorder="1" applyAlignment="1">
      <alignment horizontal="right"/>
    </xf>
    <xf numFmtId="0" fontId="16" fillId="0" borderId="70" xfId="0" applyFont="1" applyBorder="1"/>
    <xf numFmtId="14" fontId="0" fillId="0" borderId="70" xfId="0" applyNumberFormat="1" applyBorder="1" applyAlignment="1">
      <alignment horizontal="right"/>
    </xf>
    <xf numFmtId="0" fontId="0" fillId="0" borderId="70" xfId="0" applyNumberFormat="1" applyBorder="1" applyAlignment="1">
      <alignment horizontal="right"/>
    </xf>
    <xf numFmtId="0" fontId="16" fillId="0" borderId="71" xfId="0" applyFont="1" applyBorder="1"/>
    <xf numFmtId="2" fontId="0" fillId="0" borderId="71" xfId="0" applyNumberFormat="1" applyBorder="1" applyAlignment="1">
      <alignment horizontal="right"/>
    </xf>
    <xf numFmtId="0" fontId="16" fillId="0" borderId="72" xfId="0" applyFont="1" applyBorder="1"/>
    <xf numFmtId="2" fontId="0" fillId="0" borderId="72" xfId="0" applyNumberFormat="1" applyBorder="1" applyAlignment="1">
      <alignment horizontal="right"/>
    </xf>
    <xf numFmtId="0" fontId="16" fillId="0" borderId="73" xfId="0" applyFont="1" applyBorder="1"/>
    <xf numFmtId="2" fontId="0" fillId="0" borderId="73" xfId="0" applyNumberFormat="1" applyBorder="1" applyAlignment="1">
      <alignment horizontal="right"/>
    </xf>
    <xf numFmtId="2" fontId="0" fillId="0" borderId="70" xfId="0" applyNumberFormat="1" applyBorder="1" applyAlignment="1">
      <alignment horizontal="right"/>
    </xf>
    <xf numFmtId="0" fontId="16" fillId="0" borderId="74" xfId="0" applyFont="1" applyBorder="1"/>
    <xf numFmtId="2" fontId="0" fillId="0" borderId="74" xfId="0" applyNumberFormat="1" applyBorder="1" applyAlignment="1">
      <alignment horizontal="right"/>
    </xf>
    <xf numFmtId="0" fontId="16" fillId="0" borderId="75" xfId="0" applyFont="1" applyBorder="1"/>
    <xf numFmtId="2" fontId="0" fillId="0" borderId="75" xfId="0" applyNumberFormat="1" applyBorder="1" applyAlignment="1">
      <alignment horizontal="right"/>
    </xf>
    <xf numFmtId="0" fontId="0" fillId="0" borderId="0" xfId="0" applyAlignment="1">
      <alignment wrapText="1"/>
    </xf>
    <xf numFmtId="0" fontId="17" fillId="7" borderId="76" xfId="0" applyFont="1" applyFill="1" applyBorder="1"/>
    <xf numFmtId="2" fontId="2" fillId="7" borderId="76" xfId="0" applyNumberFormat="1" applyFont="1" applyFill="1" applyBorder="1" applyAlignment="1">
      <alignment horizontal="right"/>
    </xf>
    <xf numFmtId="0" fontId="17" fillId="0" borderId="67" xfId="0" applyFont="1" applyBorder="1"/>
    <xf numFmtId="0" fontId="17" fillId="7" borderId="67" xfId="0" applyFont="1" applyFill="1" applyBorder="1"/>
    <xf numFmtId="0" fontId="16" fillId="0" borderId="77" xfId="0" applyFont="1" applyBorder="1"/>
    <xf numFmtId="0" fontId="17" fillId="0" borderId="0" xfId="0" applyFont="1" applyBorder="1"/>
    <xf numFmtId="0" fontId="18" fillId="0" borderId="0" xfId="0" applyFont="1" applyBorder="1"/>
    <xf numFmtId="0" fontId="20" fillId="0" borderId="0" xfId="0" applyFont="1" applyFill="1" applyBorder="1"/>
    <xf numFmtId="4" fontId="13" fillId="0" borderId="0" xfId="0" applyNumberFormat="1" applyFont="1" applyFill="1" applyBorder="1"/>
    <xf numFmtId="0" fontId="21" fillId="0" borderId="67" xfId="0" applyFont="1" applyFill="1" applyBorder="1"/>
    <xf numFmtId="0" fontId="21" fillId="7" borderId="67" xfId="0" applyFont="1" applyFill="1" applyBorder="1"/>
    <xf numFmtId="0" fontId="20" fillId="0" borderId="73" xfId="0" applyFont="1" applyFill="1" applyBorder="1"/>
    <xf numFmtId="0" fontId="20" fillId="0" borderId="70" xfId="0" applyFont="1" applyFill="1" applyBorder="1"/>
    <xf numFmtId="0" fontId="20" fillId="0" borderId="77" xfId="0" applyFont="1" applyFill="1" applyBorder="1"/>
    <xf numFmtId="0" fontId="16" fillId="0" borderId="78" xfId="0" applyFont="1" applyBorder="1"/>
    <xf numFmtId="0" fontId="16" fillId="0" borderId="79" xfId="0" applyFont="1" applyBorder="1"/>
    <xf numFmtId="0" fontId="0" fillId="0" borderId="79" xfId="0" applyBorder="1"/>
    <xf numFmtId="0" fontId="0" fillId="0" borderId="80" xfId="0" applyBorder="1"/>
    <xf numFmtId="0" fontId="16" fillId="0" borderId="81" xfId="0" applyFont="1" applyBorder="1"/>
    <xf numFmtId="0" fontId="23" fillId="0" borderId="0" xfId="0" applyFont="1" applyBorder="1"/>
    <xf numFmtId="0" fontId="0" fillId="0" borderId="82" xfId="0" applyBorder="1"/>
    <xf numFmtId="0" fontId="19" fillId="0" borderId="81" xfId="0" applyFont="1" applyBorder="1"/>
    <xf numFmtId="0" fontId="16" fillId="7" borderId="0" xfId="0" applyFont="1" applyFill="1" applyBorder="1"/>
    <xf numFmtId="0" fontId="2" fillId="7" borderId="0" xfId="0" applyFont="1" applyFill="1" applyBorder="1" applyAlignment="1">
      <alignment horizontal="right"/>
    </xf>
    <xf numFmtId="0" fontId="0" fillId="0" borderId="81" xfId="0" applyBorder="1"/>
    <xf numFmtId="0" fontId="0" fillId="0" borderId="83" xfId="0" applyBorder="1"/>
    <xf numFmtId="0" fontId="20" fillId="0" borderId="84" xfId="0" applyFont="1" applyFill="1" applyBorder="1"/>
    <xf numFmtId="4" fontId="13" fillId="0" borderId="84" xfId="0" applyNumberFormat="1" applyFont="1" applyFill="1" applyBorder="1"/>
    <xf numFmtId="0" fontId="0" fillId="0" borderId="85" xfId="0" applyBorder="1"/>
    <xf numFmtId="0" fontId="0" fillId="0" borderId="78" xfId="0" applyBorder="1"/>
    <xf numFmtId="0" fontId="9" fillId="0" borderId="81" xfId="0" applyFont="1" applyBorder="1"/>
    <xf numFmtId="0" fontId="0" fillId="7" borderId="0" xfId="0" applyFill="1" applyBorder="1"/>
    <xf numFmtId="2" fontId="2" fillId="0" borderId="0" xfId="0" applyNumberFormat="1" applyFont="1" applyBorder="1" applyAlignment="1">
      <alignment horizontal="right"/>
    </xf>
    <xf numFmtId="0" fontId="2" fillId="0" borderId="82" xfId="0" applyFont="1" applyBorder="1"/>
    <xf numFmtId="0" fontId="0" fillId="0" borderId="82" xfId="0" applyFont="1" applyBorder="1"/>
    <xf numFmtId="0" fontId="16" fillId="0" borderId="84" xfId="0" applyFont="1" applyBorder="1"/>
    <xf numFmtId="0" fontId="0" fillId="0" borderId="84" xfId="0" applyBorder="1"/>
    <xf numFmtId="0" fontId="16" fillId="0" borderId="83" xfId="0" applyFont="1" applyBorder="1"/>
    <xf numFmtId="0" fontId="0" fillId="0" borderId="70" xfId="0" applyBorder="1" applyAlignment="1">
      <alignment horizontal="right"/>
    </xf>
    <xf numFmtId="0" fontId="0" fillId="0" borderId="0" xfId="0" applyBorder="1" applyAlignment="1">
      <alignment horizontal="right"/>
    </xf>
    <xf numFmtId="4" fontId="0" fillId="0" borderId="73" xfId="0" applyNumberFormat="1" applyBorder="1" applyAlignment="1">
      <alignment horizontal="right"/>
    </xf>
    <xf numFmtId="4" fontId="0" fillId="0" borderId="70" xfId="0" applyNumberFormat="1" applyBorder="1" applyAlignment="1">
      <alignment horizontal="right"/>
    </xf>
    <xf numFmtId="4" fontId="0" fillId="0" borderId="77" xfId="0" applyNumberFormat="1" applyBorder="1" applyAlignment="1">
      <alignment horizontal="right"/>
    </xf>
    <xf numFmtId="4" fontId="2" fillId="0" borderId="67" xfId="0" applyNumberFormat="1" applyFont="1" applyBorder="1" applyAlignment="1">
      <alignment horizontal="right"/>
    </xf>
    <xf numFmtId="4" fontId="0" fillId="0" borderId="0" xfId="0" applyNumberFormat="1" applyBorder="1" applyAlignment="1">
      <alignment horizontal="right"/>
    </xf>
    <xf numFmtId="4" fontId="2" fillId="7" borderId="67" xfId="0" applyNumberFormat="1" applyFont="1" applyFill="1" applyBorder="1" applyAlignment="1">
      <alignment horizontal="right"/>
    </xf>
    <xf numFmtId="4" fontId="13" fillId="0" borderId="73" xfId="0" applyNumberFormat="1" applyFont="1" applyFill="1" applyBorder="1" applyAlignment="1">
      <alignment horizontal="right"/>
    </xf>
    <xf numFmtId="4" fontId="13" fillId="0" borderId="70" xfId="0" applyNumberFormat="1" applyFont="1" applyFill="1" applyBorder="1" applyAlignment="1">
      <alignment horizontal="right"/>
    </xf>
    <xf numFmtId="4" fontId="13" fillId="0" borderId="77" xfId="0" applyNumberFormat="1" applyFont="1" applyFill="1" applyBorder="1" applyAlignment="1">
      <alignment horizontal="right"/>
    </xf>
    <xf numFmtId="4" fontId="22" fillId="0" borderId="67" xfId="0" applyNumberFormat="1" applyFont="1" applyFill="1" applyBorder="1" applyAlignment="1">
      <alignment horizontal="right"/>
    </xf>
    <xf numFmtId="4" fontId="13" fillId="0" borderId="0" xfId="0" applyNumberFormat="1" applyFont="1" applyFill="1" applyBorder="1" applyAlignment="1">
      <alignment horizontal="right"/>
    </xf>
    <xf numFmtId="4" fontId="22" fillId="7" borderId="67" xfId="0" applyNumberFormat="1" applyFont="1" applyFill="1" applyBorder="1" applyAlignment="1">
      <alignment horizontal="right"/>
    </xf>
    <xf numFmtId="0" fontId="5" fillId="0" borderId="48" xfId="0" applyFont="1" applyBorder="1" applyAlignment="1">
      <alignment horizontal="right"/>
    </xf>
    <xf numFmtId="0" fontId="5" fillId="0" borderId="49" xfId="0" applyFont="1" applyBorder="1" applyAlignment="1">
      <alignment horizontal="right"/>
    </xf>
    <xf numFmtId="14" fontId="5" fillId="0" borderId="48" xfId="0" applyNumberFormat="1" applyFont="1" applyBorder="1" applyAlignment="1">
      <alignment horizontal="right"/>
    </xf>
    <xf numFmtId="0" fontId="0" fillId="7" borderId="1" xfId="0" applyFill="1" applyBorder="1"/>
    <xf numFmtId="0" fontId="0" fillId="7" borderId="2" xfId="0" applyFill="1" applyBorder="1"/>
    <xf numFmtId="0" fontId="0" fillId="7" borderId="2" xfId="0" applyFill="1" applyBorder="1" applyAlignment="1">
      <alignment horizontal="center"/>
    </xf>
    <xf numFmtId="0" fontId="0" fillId="7" borderId="86" xfId="0" applyFill="1" applyBorder="1"/>
    <xf numFmtId="0" fontId="0" fillId="7" borderId="3" xfId="0" applyFill="1" applyBorder="1"/>
    <xf numFmtId="0" fontId="0" fillId="7" borderId="0" xfId="0" applyFill="1" applyBorder="1" applyAlignment="1">
      <alignment horizontal="center"/>
    </xf>
    <xf numFmtId="0" fontId="0" fillId="7" borderId="7" xfId="0" applyFill="1" applyBorder="1"/>
    <xf numFmtId="0" fontId="0" fillId="7" borderId="9" xfId="0" applyFill="1" applyBorder="1"/>
    <xf numFmtId="0" fontId="2" fillId="7" borderId="0" xfId="0" quotePrefix="1" applyFont="1" applyFill="1" applyBorder="1"/>
    <xf numFmtId="0" fontId="2" fillId="7" borderId="0" xfId="0" applyFont="1" applyFill="1" applyBorder="1"/>
    <xf numFmtId="0" fontId="0" fillId="7" borderId="87" xfId="0" applyFill="1" applyBorder="1"/>
    <xf numFmtId="0" fontId="0" fillId="7" borderId="10" xfId="0" applyFill="1" applyBorder="1"/>
    <xf numFmtId="0" fontId="0" fillId="7" borderId="11" xfId="0" applyFill="1" applyBorder="1"/>
    <xf numFmtId="14" fontId="0" fillId="7" borderId="0" xfId="0" applyNumberFormat="1" applyFill="1" applyBorder="1"/>
    <xf numFmtId="0" fontId="0" fillId="7" borderId="0" xfId="0" applyNumberFormat="1" applyFill="1" applyBorder="1"/>
    <xf numFmtId="0" fontId="0" fillId="7" borderId="7" xfId="0" applyFill="1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0" fillId="7" borderId="9" xfId="0" applyFill="1" applyBorder="1" applyAlignment="1">
      <alignment horizontal="center"/>
    </xf>
    <xf numFmtId="0" fontId="0" fillId="7" borderId="12" xfId="0" applyFill="1" applyBorder="1"/>
    <xf numFmtId="0" fontId="0" fillId="7" borderId="14" xfId="0" applyFill="1" applyBorder="1"/>
    <xf numFmtId="0" fontId="0" fillId="7" borderId="10" xfId="0" applyFill="1" applyBorder="1" applyAlignment="1">
      <alignment horizontal="center"/>
    </xf>
    <xf numFmtId="0" fontId="0" fillId="7" borderId="11" xfId="0" applyFill="1" applyBorder="1" applyAlignment="1">
      <alignment horizontal="center"/>
    </xf>
    <xf numFmtId="0" fontId="0" fillId="7" borderId="12" xfId="0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0" fontId="0" fillId="7" borderId="14" xfId="0" applyFill="1" applyBorder="1" applyAlignment="1">
      <alignment horizontal="center"/>
    </xf>
    <xf numFmtId="0" fontId="3" fillId="7" borderId="0" xfId="0" applyFont="1" applyFill="1" applyBorder="1"/>
    <xf numFmtId="0" fontId="0" fillId="7" borderId="8" xfId="0" applyFill="1" applyBorder="1"/>
    <xf numFmtId="0" fontId="3" fillId="7" borderId="0" xfId="0" applyFont="1" applyFill="1" applyBorder="1" applyAlignment="1">
      <alignment horizontal="left"/>
    </xf>
    <xf numFmtId="0" fontId="0" fillId="7" borderId="12" xfId="0" applyFill="1" applyBorder="1" applyAlignment="1">
      <alignment horizontal="left"/>
    </xf>
    <xf numFmtId="0" fontId="0" fillId="7" borderId="13" xfId="0" applyFill="1" applyBorder="1" applyAlignment="1">
      <alignment horizontal="left"/>
    </xf>
    <xf numFmtId="0" fontId="0" fillId="7" borderId="14" xfId="0" applyFill="1" applyBorder="1" applyAlignment="1">
      <alignment horizontal="left"/>
    </xf>
    <xf numFmtId="0" fontId="13" fillId="7" borderId="0" xfId="0" applyFont="1" applyFill="1" applyBorder="1"/>
    <xf numFmtId="0" fontId="0" fillId="7" borderId="88" xfId="0" applyFill="1" applyBorder="1"/>
    <xf numFmtId="0" fontId="0" fillId="7" borderId="89" xfId="0" applyFill="1" applyBorder="1"/>
    <xf numFmtId="0" fontId="0" fillId="7" borderId="90" xfId="0" applyFill="1" applyBorder="1"/>
    <xf numFmtId="0" fontId="4" fillId="2" borderId="0" xfId="0" applyFont="1" applyFill="1" applyBorder="1"/>
    <xf numFmtId="0" fontId="24" fillId="2" borderId="0" xfId="0" applyFont="1" applyFill="1" applyBorder="1" applyAlignment="1"/>
    <xf numFmtId="0" fontId="25" fillId="2" borderId="0" xfId="0" applyFont="1" applyFill="1" applyBorder="1"/>
    <xf numFmtId="0" fontId="15" fillId="2" borderId="0" xfId="0" applyFont="1" applyFill="1" applyBorder="1"/>
    <xf numFmtId="0" fontId="5" fillId="0" borderId="0" xfId="0" applyFont="1" applyFill="1"/>
    <xf numFmtId="0" fontId="5" fillId="2" borderId="2" xfId="0" applyFont="1" applyFill="1" applyBorder="1"/>
    <xf numFmtId="0" fontId="5" fillId="2" borderId="86" xfId="0" applyFont="1" applyFill="1" applyBorder="1"/>
    <xf numFmtId="0" fontId="5" fillId="2" borderId="0" xfId="0" applyFont="1" applyFill="1" applyBorder="1"/>
    <xf numFmtId="0" fontId="5" fillId="2" borderId="87" xfId="0" applyFont="1" applyFill="1" applyBorder="1"/>
    <xf numFmtId="0" fontId="8" fillId="2" borderId="0" xfId="0" applyFont="1" applyFill="1" applyBorder="1"/>
    <xf numFmtId="0" fontId="5" fillId="2" borderId="3" xfId="0" applyFont="1" applyFill="1" applyBorder="1"/>
    <xf numFmtId="0" fontId="5" fillId="2" borderId="88" xfId="0" applyFont="1" applyFill="1" applyBorder="1"/>
    <xf numFmtId="0" fontId="5" fillId="2" borderId="89" xfId="0" applyFont="1" applyFill="1" applyBorder="1"/>
    <xf numFmtId="0" fontId="5" fillId="2" borderId="90" xfId="0" applyFont="1" applyFill="1" applyBorder="1"/>
    <xf numFmtId="0" fontId="26" fillId="2" borderId="0" xfId="0" applyFont="1" applyFill="1" applyBorder="1" applyAlignment="1">
      <alignment vertic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26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5" fillId="0" borderId="24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27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5" fillId="0" borderId="29" xfId="0" applyFont="1" applyFill="1" applyBorder="1" applyAlignment="1">
      <alignment horizontal="center"/>
    </xf>
    <xf numFmtId="0" fontId="5" fillId="0" borderId="28" xfId="0" applyFont="1" applyFill="1" applyBorder="1" applyAlignment="1">
      <alignment horizontal="center"/>
    </xf>
  </cellXfs>
  <cellStyles count="1">
    <cellStyle name="Normal" xfId="0" builtinId="0"/>
  </cellStyles>
  <dxfs count="2158"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</dxf>
    <dxf>
      <font>
        <color theme="0" tint="-0.24994659260841701"/>
      </font>
      <fill>
        <patternFill>
          <bgColor theme="0" tint="-0.14996795556505021"/>
        </patternFill>
      </fill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color theme="0" tint="-0.24994659260841701"/>
      </font>
    </dxf>
    <dxf>
      <font>
        <color theme="0" tint="-0.34998626667073579"/>
      </font>
      <fill>
        <patternFill>
          <bgColor theme="0" tint="-0.14996795556505021"/>
        </patternFill>
      </fill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color theme="0" tint="-0.24994659260841701"/>
      </font>
    </dxf>
  </dxfs>
  <tableStyles count="0" defaultTableStyle="TableStyleMedium9" defaultPivotStyle="PivotStyleLight16"/>
  <colors>
    <mruColors>
      <color rgb="FFFBF3F3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27"/>
  <sheetViews>
    <sheetView showGridLines="0" workbookViewId="0">
      <selection activeCell="E14" sqref="E14"/>
    </sheetView>
  </sheetViews>
  <sheetFormatPr defaultRowHeight="15"/>
  <cols>
    <col min="1" max="3" width="4.7109375" customWidth="1"/>
    <col min="4" max="4" width="47.140625" customWidth="1"/>
    <col min="5" max="9" width="14.42578125" customWidth="1"/>
    <col min="10" max="67" width="4.7109375" customWidth="1"/>
  </cols>
  <sheetData>
    <row r="1" spans="1:10" ht="15.75" thickBot="1">
      <c r="E1" s="106">
        <v>1</v>
      </c>
      <c r="F1" s="106">
        <v>2</v>
      </c>
      <c r="G1" s="106">
        <v>3</v>
      </c>
      <c r="H1" s="106">
        <v>4</v>
      </c>
      <c r="I1" s="106">
        <v>5</v>
      </c>
    </row>
    <row r="2" spans="1:10" ht="15.75" thickTop="1">
      <c r="C2" s="159"/>
      <c r="D2" s="146"/>
      <c r="E2" s="146"/>
      <c r="F2" s="146"/>
      <c r="G2" s="146"/>
      <c r="H2" s="146"/>
      <c r="I2" s="146"/>
      <c r="J2" s="147"/>
    </row>
    <row r="3" spans="1:10" ht="20.25">
      <c r="C3" s="154"/>
      <c r="D3" s="149" t="str">
        <f>Company&amp;" Income Statement"</f>
        <v>ABC, Inc. Income Statement</v>
      </c>
      <c r="E3" s="107"/>
      <c r="F3" s="107"/>
      <c r="G3" s="107"/>
      <c r="H3" s="107"/>
      <c r="I3" s="107"/>
      <c r="J3" s="150"/>
    </row>
    <row r="4" spans="1:10">
      <c r="C4" s="154"/>
      <c r="D4" s="107"/>
      <c r="E4" s="107"/>
      <c r="F4" s="107"/>
      <c r="G4" s="107"/>
      <c r="H4" s="107"/>
      <c r="I4" s="107"/>
      <c r="J4" s="150"/>
    </row>
    <row r="5" spans="1:10">
      <c r="C5" s="160">
        <v>1</v>
      </c>
      <c r="D5" s="107"/>
      <c r="E5" s="107"/>
      <c r="F5" s="107"/>
      <c r="G5" s="107"/>
      <c r="H5" s="107"/>
      <c r="I5" s="107"/>
      <c r="J5" s="150"/>
    </row>
    <row r="6" spans="1:10">
      <c r="C6" s="154"/>
      <c r="D6" s="107"/>
      <c r="E6" s="107"/>
      <c r="F6" s="107"/>
      <c r="G6" s="107"/>
      <c r="H6" s="107"/>
      <c r="I6" s="107"/>
      <c r="J6" s="150"/>
    </row>
    <row r="7" spans="1:10">
      <c r="C7" s="154"/>
      <c r="D7" s="161"/>
      <c r="E7" s="153">
        <f>IF($C$5=1,IF(Nb_1&gt;=E$1,INDEX(Period,1,E$1),""),IF(Nb_2&gt;=E$1,INDEX(Period,1,Nb_1+E$1),""))</f>
        <v>2008</v>
      </c>
      <c r="F7" s="153">
        <f>IF($C$5=1,IF(Nb_1&gt;=F$1,INDEX(Period,1,F$1),""),IF(Nb_2&gt;=F$1,INDEX(Period,1,Nb_1+F$1),""))</f>
        <v>2007</v>
      </c>
      <c r="G7" s="153">
        <f>IF($C$5=1,IF(Nb_1&gt;=G$1,INDEX(Period,1,G$1),""),IF(Nb_2&gt;=G$1,INDEX(Period,1,Nb_1+G$1),""))</f>
        <v>2006</v>
      </c>
      <c r="H7" s="153">
        <f>IF($C$5=1,IF(Nb_1&gt;=H$1,INDEX(Period,1,H$1),""),IF(Nb_2&gt;=H$1,INDEX(Period,1,Nb_1+H$1),""))</f>
        <v>2005</v>
      </c>
      <c r="I7" s="153" t="str">
        <f>IF($C$5=1,IF(Nb_1&gt;=I$1,INDEX(Period,1,I$1),""),IF(Nb_2&gt;=I$1,INDEX(Period,1,Nb_1+I$1),""))</f>
        <v/>
      </c>
      <c r="J7" s="150"/>
    </row>
    <row r="8" spans="1:10" ht="15.75">
      <c r="C8" s="154"/>
      <c r="D8" s="115" t="s">
        <v>0</v>
      </c>
      <c r="E8" s="116">
        <f>IF($C$5=1,IF(Nb_1&gt;=E$1,INDEX(General,1,E$1),""),IF(Nb_2&gt;=E$1,INDEX(General,1,Nb_1+E$1),""))</f>
        <v>39813</v>
      </c>
      <c r="F8" s="116">
        <f>IF($C$5=1,IF(Nb_1&gt;=F$1,INDEX(General,1,F$1),""),IF(Nb_2&gt;=F$1,INDEX(General,1,Nb_1+F$1),""))</f>
        <v>39447</v>
      </c>
      <c r="G8" s="116">
        <f>IF($C$5=1,IF(Nb_1&gt;=G$1,INDEX(General,1,G$1),""),IF(Nb_2&gt;=G$1,INDEX(General,1,Nb_1+G$1),""))</f>
        <v>39082</v>
      </c>
      <c r="H8" s="116">
        <f>IF($C$5=1,IF(Nb_1&gt;=H$1,INDEX(General,1,H$1),""),IF(Nb_2&gt;=H$1,INDEX(General,1,Nb_1+H$1),""))</f>
        <v>38717</v>
      </c>
      <c r="I8" s="116" t="str">
        <f>IF($C$5=1,IF(Nb_1&gt;=I$1,INDEX(General,1,I$1),""),IF(Nb_2&gt;=I$1,INDEX(General,1,Nb_1+I$1),""))</f>
        <v/>
      </c>
      <c r="J8" s="150"/>
    </row>
    <row r="9" spans="1:10" ht="15.75">
      <c r="C9" s="154"/>
      <c r="D9" s="115" t="s">
        <v>1</v>
      </c>
      <c r="E9" s="117">
        <f>IF($C$5=1,IF(Nb_1&gt;=E$1,INDEX(General,2,E$1),""),IF(Nb_2&gt;=E$1,INDEX(General,2,Nb_1+E$1),""))</f>
        <v>12</v>
      </c>
      <c r="F9" s="117">
        <f>IF($C$5=1,IF(Nb_1&gt;=F$1,INDEX(General,2,F$1),""),IF(Nb_2&gt;=F$1,INDEX(General,2,Nb_1+F$1),""))</f>
        <v>12</v>
      </c>
      <c r="G9" s="117">
        <f>IF($C$5=1,IF(Nb_1&gt;=G$1,INDEX(General,2,G$1),""),IF(Nb_2&gt;=G$1,INDEX(General,2,Nb_1+G$1),""))</f>
        <v>12</v>
      </c>
      <c r="H9" s="117">
        <f>IF($C$5=1,IF(Nb_1&gt;=H$1,INDEX(General,2,H$1),""),IF(Nb_2&gt;=H$1,INDEX(General,2,Nb_1+H$1),""))</f>
        <v>12</v>
      </c>
      <c r="I9" s="117" t="str">
        <f>IF($C$5=1,IF(Nb_1&gt;=I$1,INDEX(General,2,I$1),""),IF(Nb_2&gt;=I$1,INDEX(General,2,Nb_1+I$1),""))</f>
        <v/>
      </c>
      <c r="J9" s="150"/>
    </row>
    <row r="10" spans="1:10" ht="15.75">
      <c r="A10" s="106">
        <v>3</v>
      </c>
      <c r="B10" s="106"/>
      <c r="C10" s="154"/>
      <c r="D10" s="115" t="str">
        <f>Calculations!S6</f>
        <v>Statement Source</v>
      </c>
      <c r="E10" s="117" t="str">
        <f t="shared" ref="E10:I12" si="0">IF($C$5=1,IF(Nb_1&gt;=E$1,INDEX(General,$A10,E$1),""),IF(Nb_2&gt;=E$1,INDEX(General,$A10,Nb_1+E$1),""))</f>
        <v/>
      </c>
      <c r="F10" s="117" t="str">
        <f t="shared" si="0"/>
        <v/>
      </c>
      <c r="G10" s="117" t="str">
        <f t="shared" si="0"/>
        <v/>
      </c>
      <c r="H10" s="117" t="str">
        <f t="shared" si="0"/>
        <v/>
      </c>
      <c r="I10" s="117" t="str">
        <f t="shared" si="0"/>
        <v/>
      </c>
      <c r="J10" s="150"/>
    </row>
    <row r="11" spans="1:10" ht="15.75">
      <c r="A11" s="106">
        <v>4</v>
      </c>
      <c r="B11" s="106"/>
      <c r="C11" s="154"/>
      <c r="D11" s="115" t="str">
        <f>Calculations!S7</f>
        <v>Statement Source Date</v>
      </c>
      <c r="E11" s="116" t="str">
        <f t="shared" si="0"/>
        <v/>
      </c>
      <c r="F11" s="116" t="str">
        <f t="shared" si="0"/>
        <v/>
      </c>
      <c r="G11" s="116" t="str">
        <f t="shared" si="0"/>
        <v/>
      </c>
      <c r="H11" s="116" t="str">
        <f t="shared" si="0"/>
        <v/>
      </c>
      <c r="I11" s="116" t="str">
        <f t="shared" si="0"/>
        <v/>
      </c>
      <c r="J11" s="150"/>
    </row>
    <row r="12" spans="1:10" ht="15.75">
      <c r="A12" s="106">
        <v>5</v>
      </c>
      <c r="B12" s="106"/>
      <c r="C12" s="154"/>
      <c r="D12" s="115" t="str">
        <f>Calculations!S8</f>
        <v>Statement Update Type</v>
      </c>
      <c r="E12" s="117" t="str">
        <f t="shared" si="0"/>
        <v/>
      </c>
      <c r="F12" s="117" t="str">
        <f t="shared" si="0"/>
        <v/>
      </c>
      <c r="G12" s="117" t="str">
        <f t="shared" si="0"/>
        <v/>
      </c>
      <c r="H12" s="117" t="str">
        <f t="shared" si="0"/>
        <v/>
      </c>
      <c r="I12" s="117" t="str">
        <f t="shared" si="0"/>
        <v/>
      </c>
      <c r="J12" s="150"/>
    </row>
    <row r="13" spans="1:10" ht="15.75">
      <c r="C13" s="154"/>
      <c r="D13" s="111"/>
      <c r="E13" s="169"/>
      <c r="F13" s="169"/>
      <c r="G13" s="169"/>
      <c r="H13" s="169"/>
      <c r="I13" s="169"/>
      <c r="J13" s="150"/>
    </row>
    <row r="14" spans="1:10" ht="16.5" thickBot="1">
      <c r="C14" s="154"/>
      <c r="D14" s="118" t="str">
        <f>IF(INDEX(IncomeStatement,Calculations!O11,1)="","",INDEX(IncomeStatement,Calculations!O11,1))</f>
        <v>Revenue</v>
      </c>
      <c r="E14" s="119">
        <f>IF($C$5=1,IF(Nb_1&gt;=E$1,IF(INDEX(IncomeStatement,Calculations!$O11,12+E$1)="","",INDEX(IncomeStatement,Calculations!$O11,12+E$1)),""),IF(Nb_2&gt;=E$1,IF(INDEX(IncomeStatement,Calculations!$O11,Nb_1+12+E$1)="","",INDEX(IncomeStatement,Calculations!$O11,Nb_1+12+E$1)),""))</f>
        <v>0</v>
      </c>
      <c r="F14" s="119">
        <f>IF($C$5=1,IF(Nb_1&gt;=F$1,IF(INDEX(IncomeStatement,Calculations!$O11,12+F$1)="","",INDEX(IncomeStatement,Calculations!$O11,12+F$1)),""),IF(Nb_2&gt;=F$1,IF(INDEX(IncomeStatement,Calculations!$O11,Nb_1+12+F$1)="","",INDEX(IncomeStatement,Calculations!$O11,Nb_1+12+F$1)),""))</f>
        <v>0</v>
      </c>
      <c r="G14" s="119">
        <f>IF($C$5=1,IF(Nb_1&gt;=G$1,IF(INDEX(IncomeStatement,Calculations!$O11,12+G$1)="","",INDEX(IncomeStatement,Calculations!$O11,12+G$1)),""),IF(Nb_2&gt;=G$1,IF(INDEX(IncomeStatement,Calculations!$O11,Nb_1+12+G$1)="","",INDEX(IncomeStatement,Calculations!$O11,Nb_1+12+G$1)),""))</f>
        <v>0</v>
      </c>
      <c r="H14" s="119">
        <f>IF($C$5=1,IF(Nb_1&gt;=H$1,IF(INDEX(IncomeStatement,Calculations!$O11,12+H$1)="","",INDEX(IncomeStatement,Calculations!$O11,12+H$1)),""),IF(Nb_2&gt;=H$1,IF(INDEX(IncomeStatement,Calculations!$O11,Nb_1+12+H$1)="","",INDEX(IncomeStatement,Calculations!$O11,Nb_1+12+H$1)),""))</f>
        <v>0</v>
      </c>
      <c r="I14" s="119" t="str">
        <f>IF($C$5=1,IF(Nb_1&gt;=I$1,IF(INDEX(IncomeStatement,Calculations!$O11,12+I$1)="","",INDEX(IncomeStatement,Calculations!$O11,12+I$1)),""),IF(Nb_2&gt;=I$1,IF(INDEX(IncomeStatement,Calculations!$O11,Nb_1+12+I$1)="","",INDEX(IncomeStatement,Calculations!$O11,Nb_1+12+I$1)),""))</f>
        <v/>
      </c>
      <c r="J14" s="150"/>
    </row>
    <row r="15" spans="1:10" ht="16.5" thickBot="1">
      <c r="C15" s="154"/>
      <c r="D15" s="120" t="str">
        <f>IF(INDEX(IncomeStatement,Calculations!O12,1)="","",INDEX(IncomeStatement,Calculations!O12,1))</f>
        <v>Other Revenue, Total</v>
      </c>
      <c r="E15" s="121">
        <f>IF($C$5=1,IF(Nb_1&gt;=E$1,IF(INDEX(IncomeStatement,Calculations!$O12,12+E$1)="","",INDEX(IncomeStatement,Calculations!$O12,12+E$1)),""),IF(Nb_2&gt;=E$1,IF(INDEX(IncomeStatement,Calculations!$O12,Nb_1+12+E$1)="","",INDEX(IncomeStatement,Calculations!$O12,Nb_1+12+E$1)),""))</f>
        <v>0</v>
      </c>
      <c r="F15" s="121">
        <f>IF($C$5=1,IF(Nb_1&gt;=F$1,IF(INDEX(IncomeStatement,Calculations!$O12,12+F$1)="","",INDEX(IncomeStatement,Calculations!$O12,12+F$1)),""),IF(Nb_2&gt;=F$1,IF(INDEX(IncomeStatement,Calculations!$O12,Nb_1+12+F$1)="","",INDEX(IncomeStatement,Calculations!$O12,Nb_1+12+F$1)),""))</f>
        <v>0</v>
      </c>
      <c r="G15" s="121">
        <f>IF($C$5=1,IF(Nb_1&gt;=G$1,IF(INDEX(IncomeStatement,Calculations!$O12,12+G$1)="","",INDEX(IncomeStatement,Calculations!$O12,12+G$1)),""),IF(Nb_2&gt;=G$1,IF(INDEX(IncomeStatement,Calculations!$O12,Nb_1+12+G$1)="","",INDEX(IncomeStatement,Calculations!$O12,Nb_1+12+G$1)),""))</f>
        <v>0</v>
      </c>
      <c r="H15" s="121">
        <f>IF($C$5=1,IF(Nb_1&gt;=H$1,IF(INDEX(IncomeStatement,Calculations!$O12,12+H$1)="","",INDEX(IncomeStatement,Calculations!$O12,12+H$1)),""),IF(Nb_2&gt;=H$1,IF(INDEX(IncomeStatement,Calculations!$O12,Nb_1+12+H$1)="","",INDEX(IncomeStatement,Calculations!$O12,Nb_1+12+H$1)),""))</f>
        <v>0</v>
      </c>
      <c r="I15" s="121" t="str">
        <f>IF($C$5=1,IF(Nb_1&gt;=I$1,IF(INDEX(IncomeStatement,Calculations!$O12,12+I$1)="","",INDEX(IncomeStatement,Calculations!$O12,12+I$1)),""),IF(Nb_2&gt;=I$1,IF(INDEX(IncomeStatement,Calculations!$O12,Nb_1+12+I$1)="","",INDEX(IncomeStatement,Calculations!$O12,Nb_1+12+I$1)),""))</f>
        <v/>
      </c>
      <c r="J15" s="150"/>
    </row>
    <row r="16" spans="1:10" ht="15.75">
      <c r="C16" s="154"/>
      <c r="D16" s="135" t="str">
        <f>IF(INDEX(IncomeStatement,Calculations!O13,1)="","",INDEX(IncomeStatement,Calculations!O13,1))</f>
        <v>Total Revenue</v>
      </c>
      <c r="E16" s="162">
        <f>IF($C$5=1,IF(Nb_1&gt;=E$1,IF(INDEX(IncomeStatement,Calculations!$O13,12+E$1)="","",INDEX(IncomeStatement,Calculations!$O13,12+E$1)),""),IF(Nb_2&gt;=E$1,IF(INDEX(IncomeStatement,Calculations!$O13,Nb_1+12+E$1)="","",INDEX(IncomeStatement,Calculations!$O13,Nb_1+12+E$1)),""))</f>
        <v>0</v>
      </c>
      <c r="F16" s="162">
        <f>IF($C$5=1,IF(Nb_1&gt;=F$1,IF(INDEX(IncomeStatement,Calculations!$O13,12+F$1)="","",INDEX(IncomeStatement,Calculations!$O13,12+F$1)),""),IF(Nb_2&gt;=F$1,IF(INDEX(IncomeStatement,Calculations!$O13,Nb_1+12+F$1)="","",INDEX(IncomeStatement,Calculations!$O13,Nb_1+12+F$1)),""))</f>
        <v>0</v>
      </c>
      <c r="G16" s="162">
        <f>IF($C$5=1,IF(Nb_1&gt;=G$1,IF(INDEX(IncomeStatement,Calculations!$O13,12+G$1)="","",INDEX(IncomeStatement,Calculations!$O13,12+G$1)),""),IF(Nb_2&gt;=G$1,IF(INDEX(IncomeStatement,Calculations!$O13,Nb_1+12+G$1)="","",INDEX(IncomeStatement,Calculations!$O13,Nb_1+12+G$1)),""))</f>
        <v>0</v>
      </c>
      <c r="H16" s="162">
        <f>IF($C$5=1,IF(Nb_1&gt;=H$1,IF(INDEX(IncomeStatement,Calculations!$O13,12+H$1)="","",INDEX(IncomeStatement,Calculations!$O13,12+H$1)),""),IF(Nb_2&gt;=H$1,IF(INDEX(IncomeStatement,Calculations!$O13,Nb_1+12+H$1)="","",INDEX(IncomeStatement,Calculations!$O13,Nb_1+12+H$1)),""))</f>
        <v>0</v>
      </c>
      <c r="I16" s="162" t="str">
        <f>IF($C$5=1,IF(Nb_1&gt;=I$1,IF(INDEX(IncomeStatement,Calculations!$O13,12+I$1)="","",INDEX(IncomeStatement,Calculations!$O13,12+I$1)),""),IF(Nb_2&gt;=I$1,IF(INDEX(IncomeStatement,Calculations!$O13,Nb_1+12+I$1)="","",INDEX(IncomeStatement,Calculations!$O13,Nb_1+12+I$1)),""))</f>
        <v/>
      </c>
      <c r="J16" s="163"/>
    </row>
    <row r="17" spans="3:23" ht="15.75">
      <c r="C17" s="154"/>
      <c r="D17" s="111" t="str">
        <f>IF(INDEX(IncomeStatement,Calculations!O14,1)="","",INDEX(IncomeStatement,Calculations!O14,1))</f>
        <v/>
      </c>
      <c r="E17" s="113" t="str">
        <f>IF($C$5=1,IF(Nb_1&gt;=E$1,IF(INDEX(IncomeStatement,Calculations!$O14,12+E$1)="","",INDEX(IncomeStatement,Calculations!$O14,12+E$1)),""),IF(Nb_2&gt;=E$1,IF(INDEX(IncomeStatement,Calculations!$O14,Nb_1+12+E$1)="","",INDEX(IncomeStatement,Calculations!$O14,Nb_1+12+E$1)),""))</f>
        <v/>
      </c>
      <c r="F17" s="113" t="str">
        <f>IF($C$5=1,IF(Nb_1&gt;=F$1,IF(INDEX(IncomeStatement,Calculations!$O14,12+F$1)="","",INDEX(IncomeStatement,Calculations!$O14,12+F$1)),""),IF(Nb_2&gt;=F$1,IF(INDEX(IncomeStatement,Calculations!$O14,Nb_1+12+F$1)="","",INDEX(IncomeStatement,Calculations!$O14,Nb_1+12+F$1)),""))</f>
        <v/>
      </c>
      <c r="G17" s="113" t="str">
        <f>IF($C$5=1,IF(Nb_1&gt;=G$1,IF(INDEX(IncomeStatement,Calculations!$O14,12+G$1)="","",INDEX(IncomeStatement,Calculations!$O14,12+G$1)),""),IF(Nb_2&gt;=G$1,IF(INDEX(IncomeStatement,Calculations!$O14,Nb_1+12+G$1)="","",INDEX(IncomeStatement,Calculations!$O14,Nb_1+12+G$1)),""))</f>
        <v/>
      </c>
      <c r="H17" s="113" t="str">
        <f>IF($C$5=1,IF(Nb_1&gt;=H$1,IF(INDEX(IncomeStatement,Calculations!$O14,12+H$1)="","",INDEX(IncomeStatement,Calculations!$O14,12+H$1)),""),IF(Nb_2&gt;=H$1,IF(INDEX(IncomeStatement,Calculations!$O14,Nb_1+12+H$1)="","",INDEX(IncomeStatement,Calculations!$O14,Nb_1+12+H$1)),""))</f>
        <v/>
      </c>
      <c r="I17" s="113" t="str">
        <f>IF($C$5=1,IF(Nb_1&gt;=I$1,IF(INDEX(IncomeStatement,Calculations!$O14,12+I$1)="","",INDEX(IncomeStatement,Calculations!$O14,12+I$1)),""),IF(Nb_2&gt;=I$1,IF(INDEX(IncomeStatement,Calculations!$O14,Nb_1+12+I$1)="","",INDEX(IncomeStatement,Calculations!$O14,Nb_1+12+I$1)),""))</f>
        <v/>
      </c>
      <c r="J17" s="150"/>
    </row>
    <row r="18" spans="3:23" ht="16.5" thickBot="1">
      <c r="C18" s="154"/>
      <c r="D18" s="112" t="str">
        <f>IF(INDEX(IncomeStatement,Calculations!O15,1)="","",INDEX(IncomeStatement,Calculations!O15,1))</f>
        <v>Cost of Revenue</v>
      </c>
      <c r="E18" s="114">
        <f>IF($C$5=1,IF(Nb_1&gt;=E$1,IF(INDEX(IncomeStatement,Calculations!$O15,12+E$1)="","",INDEX(IncomeStatement,Calculations!$O15,12+E$1)),""),IF(Nb_2&gt;=E$1,IF(INDEX(IncomeStatement,Calculations!$O15,Nb_1+12+E$1)="","",INDEX(IncomeStatement,Calculations!$O15,Nb_1+12+E$1)),""))</f>
        <v>0</v>
      </c>
      <c r="F18" s="114">
        <f>IF($C$5=1,IF(Nb_1&gt;=F$1,IF(INDEX(IncomeStatement,Calculations!$O15,12+F$1)="","",INDEX(IncomeStatement,Calculations!$O15,12+F$1)),""),IF(Nb_2&gt;=F$1,IF(INDEX(IncomeStatement,Calculations!$O15,Nb_1+12+F$1)="","",INDEX(IncomeStatement,Calculations!$O15,Nb_1+12+F$1)),""))</f>
        <v>0</v>
      </c>
      <c r="G18" s="114">
        <f>IF($C$5=1,IF(Nb_1&gt;=G$1,IF(INDEX(IncomeStatement,Calculations!$O15,12+G$1)="","",INDEX(IncomeStatement,Calculations!$O15,12+G$1)),""),IF(Nb_2&gt;=G$1,IF(INDEX(IncomeStatement,Calculations!$O15,Nb_1+12+G$1)="","",INDEX(IncomeStatement,Calculations!$O15,Nb_1+12+G$1)),""))</f>
        <v>0</v>
      </c>
      <c r="H18" s="114">
        <f>IF($C$5=1,IF(Nb_1&gt;=H$1,IF(INDEX(IncomeStatement,Calculations!$O15,12+H$1)="","",INDEX(IncomeStatement,Calculations!$O15,12+H$1)),""),IF(Nb_2&gt;=H$1,IF(INDEX(IncomeStatement,Calculations!$O15,Nb_1+12+H$1)="","",INDEX(IncomeStatement,Calculations!$O15,Nb_1+12+H$1)),""))</f>
        <v>0</v>
      </c>
      <c r="I18" s="114" t="str">
        <f>IF($C$5=1,IF(Nb_1&gt;=I$1,IF(INDEX(IncomeStatement,Calculations!$O15,12+I$1)="","",INDEX(IncomeStatement,Calculations!$O15,12+I$1)),""),IF(Nb_2&gt;=I$1,IF(INDEX(IncomeStatement,Calculations!$O15,Nb_1+12+I$1)="","",INDEX(IncomeStatement,Calculations!$O15,Nb_1+12+I$1)),""))</f>
        <v/>
      </c>
      <c r="J18" s="150"/>
    </row>
    <row r="19" spans="3:23" ht="15.75">
      <c r="C19" s="154"/>
      <c r="D19" s="135" t="str">
        <f>IF(INDEX(IncomeStatement,Calculations!O16,1)="","",INDEX(IncomeStatement,Calculations!O16,1))</f>
        <v>Gross Profit</v>
      </c>
      <c r="E19" s="162">
        <f>IF($C$5=1,IF(Nb_1&gt;=E$1,IF(INDEX(IncomeStatement,Calculations!$O16,12+E$1)="","",INDEX(IncomeStatement,Calculations!$O16,12+E$1)),""),IF(Nb_2&gt;=E$1,IF(INDEX(IncomeStatement,Calculations!$O16,Nb_1+12+E$1)="","",INDEX(IncomeStatement,Calculations!$O16,Nb_1+12+E$1)),""))</f>
        <v>0</v>
      </c>
      <c r="F19" s="162">
        <f>IF($C$5=1,IF(Nb_1&gt;=F$1,IF(INDEX(IncomeStatement,Calculations!$O16,12+F$1)="","",INDEX(IncomeStatement,Calculations!$O16,12+F$1)),""),IF(Nb_2&gt;=F$1,IF(INDEX(IncomeStatement,Calculations!$O16,Nb_1+12+F$1)="","",INDEX(IncomeStatement,Calculations!$O16,Nb_1+12+F$1)),""))</f>
        <v>0</v>
      </c>
      <c r="G19" s="162">
        <f>IF($C$5=1,IF(Nb_1&gt;=G$1,IF(INDEX(IncomeStatement,Calculations!$O16,12+G$1)="","",INDEX(IncomeStatement,Calculations!$O16,12+G$1)),""),IF(Nb_2&gt;=G$1,IF(INDEX(IncomeStatement,Calculations!$O16,Nb_1+12+G$1)="","",INDEX(IncomeStatement,Calculations!$O16,Nb_1+12+G$1)),""))</f>
        <v>0</v>
      </c>
      <c r="H19" s="162">
        <f>IF($C$5=1,IF(Nb_1&gt;=H$1,IF(INDEX(IncomeStatement,Calculations!$O16,12+H$1)="","",INDEX(IncomeStatement,Calculations!$O16,12+H$1)),""),IF(Nb_2&gt;=H$1,IF(INDEX(IncomeStatement,Calculations!$O16,Nb_1+12+H$1)="","",INDEX(IncomeStatement,Calculations!$O16,Nb_1+12+H$1)),""))</f>
        <v>0</v>
      </c>
      <c r="I19" s="162" t="str">
        <f>IF($C$5=1,IF(Nb_1&gt;=I$1,IF(INDEX(IncomeStatement,Calculations!$O16,12+I$1)="","",INDEX(IncomeStatement,Calculations!$O16,12+I$1)),""),IF(Nb_2&gt;=I$1,IF(INDEX(IncomeStatement,Calculations!$O16,Nb_1+12+I$1)="","",INDEX(IncomeStatement,Calculations!$O16,Nb_1+12+I$1)),""))</f>
        <v/>
      </c>
      <c r="J19" s="150"/>
    </row>
    <row r="20" spans="3:23" ht="15.75">
      <c r="C20" s="154"/>
      <c r="D20" s="111" t="str">
        <f>IF(INDEX(IncomeStatement,Calculations!O17,1)="","",INDEX(IncomeStatement,Calculations!O17,1))</f>
        <v/>
      </c>
      <c r="E20" s="113" t="str">
        <f>IF($C$5=1,IF(Nb_1&gt;=E$1,IF(INDEX(IncomeStatement,Calculations!$O17,12+E$1)="","",INDEX(IncomeStatement,Calculations!$O17,12+E$1)),""),IF(Nb_2&gt;=E$1,IF(INDEX(IncomeStatement,Calculations!$O17,Nb_1+12+E$1)="","",INDEX(IncomeStatement,Calculations!$O17,Nb_1+12+E$1)),""))</f>
        <v/>
      </c>
      <c r="F20" s="113" t="str">
        <f>IF($C$5=1,IF(Nb_1&gt;=F$1,IF(INDEX(IncomeStatement,Calculations!$O17,12+F$1)="","",INDEX(IncomeStatement,Calculations!$O17,12+F$1)),""),IF(Nb_2&gt;=F$1,IF(INDEX(IncomeStatement,Calculations!$O17,Nb_1+12+F$1)="","",INDEX(IncomeStatement,Calculations!$O17,Nb_1+12+F$1)),""))</f>
        <v/>
      </c>
      <c r="G20" s="113" t="str">
        <f>IF($C$5=1,IF(Nb_1&gt;=G$1,IF(INDEX(IncomeStatement,Calculations!$O17,12+G$1)="","",INDEX(IncomeStatement,Calculations!$O17,12+G$1)),""),IF(Nb_2&gt;=G$1,IF(INDEX(IncomeStatement,Calculations!$O17,Nb_1+12+G$1)="","",INDEX(IncomeStatement,Calculations!$O17,Nb_1+12+G$1)),""))</f>
        <v/>
      </c>
      <c r="H20" s="113" t="str">
        <f>IF($C$5=1,IF(Nb_1&gt;=H$1,IF(INDEX(IncomeStatement,Calculations!$O17,12+H$1)="","",INDEX(IncomeStatement,Calculations!$O17,12+H$1)),""),IF(Nb_2&gt;=H$1,IF(INDEX(IncomeStatement,Calculations!$O17,Nb_1+12+H$1)="","",INDEX(IncomeStatement,Calculations!$O17,Nb_1+12+H$1)),""))</f>
        <v/>
      </c>
      <c r="I20" s="113" t="str">
        <f>IF($C$5=1,IF(Nb_1&gt;=I$1,IF(INDEX(IncomeStatement,Calculations!$O17,12+I$1)="","",INDEX(IncomeStatement,Calculations!$O17,12+I$1)),""),IF(Nb_2&gt;=I$1,IF(INDEX(IncomeStatement,Calculations!$O17,Nb_1+12+I$1)="","",INDEX(IncomeStatement,Calculations!$O17,Nb_1+12+I$1)),""))</f>
        <v/>
      </c>
      <c r="J20" s="150"/>
      <c r="W20" s="1"/>
    </row>
    <row r="21" spans="3:23" ht="15.75">
      <c r="C21" s="154"/>
      <c r="D21" s="122" t="str">
        <f>IF(INDEX(IncomeStatement,Calculations!O18,1)="","",INDEX(IncomeStatement,Calculations!O18,1))</f>
        <v>Fuel Expense</v>
      </c>
      <c r="E21" s="123">
        <f>IF($C$5=1,IF(Nb_1&gt;=E$1,IF(INDEX(IncomeStatement,Calculations!$O18,12+E$1)="","",INDEX(IncomeStatement,Calculations!$O18,12+E$1)),""),IF(Nb_2&gt;=E$1,IF(INDEX(IncomeStatement,Calculations!$O18,Nb_1+12+E$1)="","",INDEX(IncomeStatement,Calculations!$O18,Nb_1+12+E$1)),""))</f>
        <v>0</v>
      </c>
      <c r="F21" s="123">
        <f>IF($C$5=1,IF(Nb_1&gt;=F$1,IF(INDEX(IncomeStatement,Calculations!$O18,12+F$1)="","",INDEX(IncomeStatement,Calculations!$O18,12+F$1)),""),IF(Nb_2&gt;=F$1,IF(INDEX(IncomeStatement,Calculations!$O18,Nb_1+12+F$1)="","",INDEX(IncomeStatement,Calculations!$O18,Nb_1+12+F$1)),""))</f>
        <v>0</v>
      </c>
      <c r="G21" s="123">
        <f>IF($C$5=1,IF(Nb_1&gt;=G$1,IF(INDEX(IncomeStatement,Calculations!$O18,12+G$1)="","",INDEX(IncomeStatement,Calculations!$O18,12+G$1)),""),IF(Nb_2&gt;=G$1,IF(INDEX(IncomeStatement,Calculations!$O18,Nb_1+12+G$1)="","",INDEX(IncomeStatement,Calculations!$O18,Nb_1+12+G$1)),""))</f>
        <v>0</v>
      </c>
      <c r="H21" s="123">
        <f>IF($C$5=1,IF(Nb_1&gt;=H$1,IF(INDEX(IncomeStatement,Calculations!$O18,12+H$1)="","",INDEX(IncomeStatement,Calculations!$O18,12+H$1)),""),IF(Nb_2&gt;=H$1,IF(INDEX(IncomeStatement,Calculations!$O18,Nb_1+12+H$1)="","",INDEX(IncomeStatement,Calculations!$O18,Nb_1+12+H$1)),""))</f>
        <v>0</v>
      </c>
      <c r="I21" s="123" t="str">
        <f>IF($C$5=1,IF(Nb_1&gt;=I$1,IF(INDEX(IncomeStatement,Calculations!$O18,12+I$1)="","",INDEX(IncomeStatement,Calculations!$O18,12+I$1)),""),IF(Nb_2&gt;=I$1,IF(INDEX(IncomeStatement,Calculations!$O18,Nb_1+12+I$1)="","",INDEX(IncomeStatement,Calculations!$O18,Nb_1+12+I$1)),""))</f>
        <v/>
      </c>
      <c r="J21" s="150"/>
    </row>
    <row r="22" spans="3:23" ht="15.75">
      <c r="C22" s="154"/>
      <c r="D22" s="115" t="str">
        <f>IF(INDEX(IncomeStatement,Calculations!O19,1)="","",INDEX(IncomeStatement,Calculations!O19,1))</f>
        <v>Operations &amp; Maintenance</v>
      </c>
      <c r="E22" s="124">
        <f>IF($C$5=1,IF(Nb_1&gt;=E$1,IF(INDEX(IncomeStatement,Calculations!$O19,12+E$1)="","",INDEX(IncomeStatement,Calculations!$O19,12+E$1)),""),IF(Nb_2&gt;=E$1,IF(INDEX(IncomeStatement,Calculations!$O19,Nb_1+12+E$1)="","",INDEX(IncomeStatement,Calculations!$O19,Nb_1+12+E$1)),""))</f>
        <v>0</v>
      </c>
      <c r="F22" s="124">
        <f>IF($C$5=1,IF(Nb_1&gt;=F$1,IF(INDEX(IncomeStatement,Calculations!$O19,12+F$1)="","",INDEX(IncomeStatement,Calculations!$O19,12+F$1)),""),IF(Nb_2&gt;=F$1,IF(INDEX(IncomeStatement,Calculations!$O19,Nb_1+12+F$1)="","",INDEX(IncomeStatement,Calculations!$O19,Nb_1+12+F$1)),""))</f>
        <v>0</v>
      </c>
      <c r="G22" s="124">
        <f>IF($C$5=1,IF(Nb_1&gt;=G$1,IF(INDEX(IncomeStatement,Calculations!$O19,12+G$1)="","",INDEX(IncomeStatement,Calculations!$O19,12+G$1)),""),IF(Nb_2&gt;=G$1,IF(INDEX(IncomeStatement,Calculations!$O19,Nb_1+12+G$1)="","",INDEX(IncomeStatement,Calculations!$O19,Nb_1+12+G$1)),""))</f>
        <v>0</v>
      </c>
      <c r="H22" s="124">
        <f>IF($C$5=1,IF(Nb_1&gt;=H$1,IF(INDEX(IncomeStatement,Calculations!$O19,12+H$1)="","",INDEX(IncomeStatement,Calculations!$O19,12+H$1)),""),IF(Nb_2&gt;=H$1,IF(INDEX(IncomeStatement,Calculations!$O19,Nb_1+12+H$1)="","",INDEX(IncomeStatement,Calculations!$O19,Nb_1+12+H$1)),""))</f>
        <v>0</v>
      </c>
      <c r="I22" s="124" t="str">
        <f>IF($C$5=1,IF(Nb_1&gt;=I$1,IF(INDEX(IncomeStatement,Calculations!$O19,12+I$1)="","",INDEX(IncomeStatement,Calculations!$O19,12+I$1)),""),IF(Nb_2&gt;=I$1,IF(INDEX(IncomeStatement,Calculations!$O19,Nb_1+12+I$1)="","",INDEX(IncomeStatement,Calculations!$O19,Nb_1+12+I$1)),""))</f>
        <v/>
      </c>
      <c r="J22" s="150"/>
    </row>
    <row r="23" spans="3:23" ht="15.75">
      <c r="C23" s="154"/>
      <c r="D23" s="115" t="str">
        <f>IF(INDEX(IncomeStatement,Calculations!O20,1)="","",INDEX(IncomeStatement,Calculations!O20,1))</f>
        <v>Selling/General/Administrative Expenses, Total</v>
      </c>
      <c r="E23" s="124">
        <f>IF($C$5=1,IF(Nb_1&gt;=E$1,IF(INDEX(IncomeStatement,Calculations!$O20,12+E$1)="","",INDEX(IncomeStatement,Calculations!$O20,12+E$1)),""),IF(Nb_2&gt;=E$1,IF(INDEX(IncomeStatement,Calculations!$O20,Nb_1+12+E$1)="","",INDEX(IncomeStatement,Calculations!$O20,Nb_1+12+E$1)),""))</f>
        <v>0</v>
      </c>
      <c r="F23" s="124">
        <f>IF($C$5=1,IF(Nb_1&gt;=F$1,IF(INDEX(IncomeStatement,Calculations!$O20,12+F$1)="","",INDEX(IncomeStatement,Calculations!$O20,12+F$1)),""),IF(Nb_2&gt;=F$1,IF(INDEX(IncomeStatement,Calculations!$O20,Nb_1+12+F$1)="","",INDEX(IncomeStatement,Calculations!$O20,Nb_1+12+F$1)),""))</f>
        <v>0</v>
      </c>
      <c r="G23" s="124">
        <f>IF($C$5=1,IF(Nb_1&gt;=G$1,IF(INDEX(IncomeStatement,Calculations!$O20,12+G$1)="","",INDEX(IncomeStatement,Calculations!$O20,12+G$1)),""),IF(Nb_2&gt;=G$1,IF(INDEX(IncomeStatement,Calculations!$O20,Nb_1+12+G$1)="","",INDEX(IncomeStatement,Calculations!$O20,Nb_1+12+G$1)),""))</f>
        <v>0</v>
      </c>
      <c r="H23" s="124">
        <f>IF($C$5=1,IF(Nb_1&gt;=H$1,IF(INDEX(IncomeStatement,Calculations!$O20,12+H$1)="","",INDEX(IncomeStatement,Calculations!$O20,12+H$1)),""),IF(Nb_2&gt;=H$1,IF(INDEX(IncomeStatement,Calculations!$O20,Nb_1+12+H$1)="","",INDEX(IncomeStatement,Calculations!$O20,Nb_1+12+H$1)),""))</f>
        <v>0</v>
      </c>
      <c r="I23" s="124" t="str">
        <f>IF($C$5=1,IF(Nb_1&gt;=I$1,IF(INDEX(IncomeStatement,Calculations!$O20,12+I$1)="","",INDEX(IncomeStatement,Calculations!$O20,12+I$1)),""),IF(Nb_2&gt;=I$1,IF(INDEX(IncomeStatement,Calculations!$O20,Nb_1+12+I$1)="","",INDEX(IncomeStatement,Calculations!$O20,Nb_1+12+I$1)),""))</f>
        <v/>
      </c>
      <c r="J23" s="150"/>
    </row>
    <row r="24" spans="3:23" ht="15.75">
      <c r="C24" s="154"/>
      <c r="D24" s="115" t="str">
        <f>IF(INDEX(IncomeStatement,Calculations!O21,1)="","",INDEX(IncomeStatement,Calculations!O21,1))</f>
        <v>Research &amp; Development</v>
      </c>
      <c r="E24" s="124">
        <f>IF($C$5=1,IF(Nb_1&gt;=E$1,IF(INDEX(IncomeStatement,Calculations!$O21,12+E$1)="","",INDEX(IncomeStatement,Calculations!$O21,12+E$1)),""),IF(Nb_2&gt;=E$1,IF(INDEX(IncomeStatement,Calculations!$O21,Nb_1+12+E$1)="","",INDEX(IncomeStatement,Calculations!$O21,Nb_1+12+E$1)),""))</f>
        <v>0</v>
      </c>
      <c r="F24" s="124">
        <f>IF($C$5=1,IF(Nb_1&gt;=F$1,IF(INDEX(IncomeStatement,Calculations!$O21,12+F$1)="","",INDEX(IncomeStatement,Calculations!$O21,12+F$1)),""),IF(Nb_2&gt;=F$1,IF(INDEX(IncomeStatement,Calculations!$O21,Nb_1+12+F$1)="","",INDEX(IncomeStatement,Calculations!$O21,Nb_1+12+F$1)),""))</f>
        <v>0</v>
      </c>
      <c r="G24" s="124">
        <f>IF($C$5=1,IF(Nb_1&gt;=G$1,IF(INDEX(IncomeStatement,Calculations!$O21,12+G$1)="","",INDEX(IncomeStatement,Calculations!$O21,12+G$1)),""),IF(Nb_2&gt;=G$1,IF(INDEX(IncomeStatement,Calculations!$O21,Nb_1+12+G$1)="","",INDEX(IncomeStatement,Calculations!$O21,Nb_1+12+G$1)),""))</f>
        <v>0</v>
      </c>
      <c r="H24" s="124">
        <f>IF($C$5=1,IF(Nb_1&gt;=H$1,IF(INDEX(IncomeStatement,Calculations!$O21,12+H$1)="","",INDEX(IncomeStatement,Calculations!$O21,12+H$1)),""),IF(Nb_2&gt;=H$1,IF(INDEX(IncomeStatement,Calculations!$O21,Nb_1+12+H$1)="","",INDEX(IncomeStatement,Calculations!$O21,Nb_1+12+H$1)),""))</f>
        <v>0</v>
      </c>
      <c r="I24" s="124" t="str">
        <f>IF($C$5=1,IF(Nb_1&gt;=I$1,IF(INDEX(IncomeStatement,Calculations!$O21,12+I$1)="","",INDEX(IncomeStatement,Calculations!$O21,12+I$1)),""),IF(Nb_2&gt;=I$1,IF(INDEX(IncomeStatement,Calculations!$O21,Nb_1+12+I$1)="","",INDEX(IncomeStatement,Calculations!$O21,Nb_1+12+I$1)),""))</f>
        <v/>
      </c>
      <c r="J24" s="150"/>
    </row>
    <row r="25" spans="3:23" ht="15.75">
      <c r="C25" s="154"/>
      <c r="D25" s="115" t="str">
        <f>IF(INDEX(IncomeStatement,Calculations!O22,1)="","",INDEX(IncomeStatement,Calculations!O22,1))</f>
        <v>Depreciation/Amortization</v>
      </c>
      <c r="E25" s="124">
        <f>IF($C$5=1,IF(Nb_1&gt;=E$1,IF(INDEX(IncomeStatement,Calculations!$O22,12+E$1)="","",INDEX(IncomeStatement,Calculations!$O22,12+E$1)),""),IF(Nb_2&gt;=E$1,IF(INDEX(IncomeStatement,Calculations!$O22,Nb_1+12+E$1)="","",INDEX(IncomeStatement,Calculations!$O22,Nb_1+12+E$1)),""))</f>
        <v>0</v>
      </c>
      <c r="F25" s="124">
        <f>IF($C$5=1,IF(Nb_1&gt;=F$1,IF(INDEX(IncomeStatement,Calculations!$O22,12+F$1)="","",INDEX(IncomeStatement,Calculations!$O22,12+F$1)),""),IF(Nb_2&gt;=F$1,IF(INDEX(IncomeStatement,Calculations!$O22,Nb_1+12+F$1)="","",INDEX(IncomeStatement,Calculations!$O22,Nb_1+12+F$1)),""))</f>
        <v>0</v>
      </c>
      <c r="G25" s="124">
        <f>IF($C$5=1,IF(Nb_1&gt;=G$1,IF(INDEX(IncomeStatement,Calculations!$O22,12+G$1)="","",INDEX(IncomeStatement,Calculations!$O22,12+G$1)),""),IF(Nb_2&gt;=G$1,IF(INDEX(IncomeStatement,Calculations!$O22,Nb_1+12+G$1)="","",INDEX(IncomeStatement,Calculations!$O22,Nb_1+12+G$1)),""))</f>
        <v>0</v>
      </c>
      <c r="H25" s="124">
        <f>IF($C$5=1,IF(Nb_1&gt;=H$1,IF(INDEX(IncomeStatement,Calculations!$O22,12+H$1)="","",INDEX(IncomeStatement,Calculations!$O22,12+H$1)),""),IF(Nb_2&gt;=H$1,IF(INDEX(IncomeStatement,Calculations!$O22,Nb_1+12+H$1)="","",INDEX(IncomeStatement,Calculations!$O22,Nb_1+12+H$1)),""))</f>
        <v>0</v>
      </c>
      <c r="I25" s="124" t="str">
        <f>IF($C$5=1,IF(Nb_1&gt;=I$1,IF(INDEX(IncomeStatement,Calculations!$O22,12+I$1)="","",INDEX(IncomeStatement,Calculations!$O22,12+I$1)),""),IF(Nb_2&gt;=I$1,IF(INDEX(IncomeStatement,Calculations!$O22,Nb_1+12+I$1)="","",INDEX(IncomeStatement,Calculations!$O22,Nb_1+12+I$1)),""))</f>
        <v/>
      </c>
      <c r="J25" s="163"/>
    </row>
    <row r="26" spans="3:23" ht="15.75">
      <c r="C26" s="154"/>
      <c r="D26" s="115" t="str">
        <f>IF(INDEX(IncomeStatement,Calculations!O23,1)="","",INDEX(IncomeStatement,Calculations!O23,1))</f>
        <v xml:space="preserve">Interest Expense (Income), Net Operating </v>
      </c>
      <c r="E26" s="124">
        <f>IF($C$5=1,IF(Nb_1&gt;=E$1,IF(INDEX(IncomeStatement,Calculations!$O23,12+E$1)="","",INDEX(IncomeStatement,Calculations!$O23,12+E$1)),""),IF(Nb_2&gt;=E$1,IF(INDEX(IncomeStatement,Calculations!$O23,Nb_1+12+E$1)="","",INDEX(IncomeStatement,Calculations!$O23,Nb_1+12+E$1)),""))</f>
        <v>0</v>
      </c>
      <c r="F26" s="124">
        <f>IF($C$5=1,IF(Nb_1&gt;=F$1,IF(INDEX(IncomeStatement,Calculations!$O23,12+F$1)="","",INDEX(IncomeStatement,Calculations!$O23,12+F$1)),""),IF(Nb_2&gt;=F$1,IF(INDEX(IncomeStatement,Calculations!$O23,Nb_1+12+F$1)="","",INDEX(IncomeStatement,Calculations!$O23,Nb_1+12+F$1)),""))</f>
        <v>0</v>
      </c>
      <c r="G26" s="124">
        <f>IF($C$5=1,IF(Nb_1&gt;=G$1,IF(INDEX(IncomeStatement,Calculations!$O23,12+G$1)="","",INDEX(IncomeStatement,Calculations!$O23,12+G$1)),""),IF(Nb_2&gt;=G$1,IF(INDEX(IncomeStatement,Calculations!$O23,Nb_1+12+G$1)="","",INDEX(IncomeStatement,Calculations!$O23,Nb_1+12+G$1)),""))</f>
        <v>0</v>
      </c>
      <c r="H26" s="124">
        <f>IF($C$5=1,IF(Nb_1&gt;=H$1,IF(INDEX(IncomeStatement,Calculations!$O23,12+H$1)="","",INDEX(IncomeStatement,Calculations!$O23,12+H$1)),""),IF(Nb_2&gt;=H$1,IF(INDEX(IncomeStatement,Calculations!$O23,Nb_1+12+H$1)="","",INDEX(IncomeStatement,Calculations!$O23,Nb_1+12+H$1)),""))</f>
        <v>0</v>
      </c>
      <c r="I26" s="124" t="str">
        <f>IF($C$5=1,IF(Nb_1&gt;=I$1,IF(INDEX(IncomeStatement,Calculations!$O23,12+I$1)="","",INDEX(IncomeStatement,Calculations!$O23,12+I$1)),""),IF(Nb_2&gt;=I$1,IF(INDEX(IncomeStatement,Calculations!$O23,Nb_1+12+I$1)="","",INDEX(IncomeStatement,Calculations!$O23,Nb_1+12+I$1)),""))</f>
        <v/>
      </c>
      <c r="J26" s="150"/>
    </row>
    <row r="27" spans="3:23" ht="15.75">
      <c r="C27" s="154"/>
      <c r="D27" s="115" t="str">
        <f>IF(INDEX(IncomeStatement,Calculations!O24,1)="","",INDEX(IncomeStatement,Calculations!O24,1))</f>
        <v>Unusual Expense (Income)</v>
      </c>
      <c r="E27" s="124">
        <f>IF($C$5=1,IF(Nb_1&gt;=E$1,IF(INDEX(IncomeStatement,Calculations!$O24,12+E$1)="","",INDEX(IncomeStatement,Calculations!$O24,12+E$1)),""),IF(Nb_2&gt;=E$1,IF(INDEX(IncomeStatement,Calculations!$O24,Nb_1+12+E$1)="","",INDEX(IncomeStatement,Calculations!$O24,Nb_1+12+E$1)),""))</f>
        <v>0</v>
      </c>
      <c r="F27" s="124">
        <f>IF($C$5=1,IF(Nb_1&gt;=F$1,IF(INDEX(IncomeStatement,Calculations!$O24,12+F$1)="","",INDEX(IncomeStatement,Calculations!$O24,12+F$1)),""),IF(Nb_2&gt;=F$1,IF(INDEX(IncomeStatement,Calculations!$O24,Nb_1+12+F$1)="","",INDEX(IncomeStatement,Calculations!$O24,Nb_1+12+F$1)),""))</f>
        <v>0</v>
      </c>
      <c r="G27" s="124">
        <f>IF($C$5=1,IF(Nb_1&gt;=G$1,IF(INDEX(IncomeStatement,Calculations!$O24,12+G$1)="","",INDEX(IncomeStatement,Calculations!$O24,12+G$1)),""),IF(Nb_2&gt;=G$1,IF(INDEX(IncomeStatement,Calculations!$O24,Nb_1+12+G$1)="","",INDEX(IncomeStatement,Calculations!$O24,Nb_1+12+G$1)),""))</f>
        <v>0</v>
      </c>
      <c r="H27" s="124">
        <f>IF($C$5=1,IF(Nb_1&gt;=H$1,IF(INDEX(IncomeStatement,Calculations!$O24,12+H$1)="","",INDEX(IncomeStatement,Calculations!$O24,12+H$1)),""),IF(Nb_2&gt;=H$1,IF(INDEX(IncomeStatement,Calculations!$O24,Nb_1+12+H$1)="","",INDEX(IncomeStatement,Calculations!$O24,Nb_1+12+H$1)),""))</f>
        <v>0</v>
      </c>
      <c r="I27" s="124" t="str">
        <f>IF($C$5=1,IF(Nb_1&gt;=I$1,IF(INDEX(IncomeStatement,Calculations!$O24,12+I$1)="","",INDEX(IncomeStatement,Calculations!$O24,12+I$1)),""),IF(Nb_2&gt;=I$1,IF(INDEX(IncomeStatement,Calculations!$O24,Nb_1+12+I$1)="","",INDEX(IncomeStatement,Calculations!$O24,Nb_1+12+I$1)),""))</f>
        <v/>
      </c>
      <c r="J27" s="163"/>
    </row>
    <row r="28" spans="3:23" ht="16.5" thickBot="1">
      <c r="C28" s="154"/>
      <c r="D28" s="125" t="str">
        <f>IF(INDEX(IncomeStatement,Calculations!O25,1)="","",INDEX(IncomeStatement,Calculations!O25,1))</f>
        <v>Other Operating Expenses, Total</v>
      </c>
      <c r="E28" s="126">
        <f>IF($C$5=1,IF(Nb_1&gt;=E$1,IF(INDEX(IncomeStatement,Calculations!$O25,12+E$1)="","",INDEX(IncomeStatement,Calculations!$O25,12+E$1)),""),IF(Nb_2&gt;=E$1,IF(INDEX(IncomeStatement,Calculations!$O25,Nb_1+12+E$1)="","",INDEX(IncomeStatement,Calculations!$O25,Nb_1+12+E$1)),""))</f>
        <v>0</v>
      </c>
      <c r="F28" s="126">
        <f>IF($C$5=1,IF(Nb_1&gt;=F$1,IF(INDEX(IncomeStatement,Calculations!$O25,12+F$1)="","",INDEX(IncomeStatement,Calculations!$O25,12+F$1)),""),IF(Nb_2&gt;=F$1,IF(INDEX(IncomeStatement,Calculations!$O25,Nb_1+12+F$1)="","",INDEX(IncomeStatement,Calculations!$O25,Nb_1+12+F$1)),""))</f>
        <v>0</v>
      </c>
      <c r="G28" s="126">
        <f>IF($C$5=1,IF(Nb_1&gt;=G$1,IF(INDEX(IncomeStatement,Calculations!$O25,12+G$1)="","",INDEX(IncomeStatement,Calculations!$O25,12+G$1)),""),IF(Nb_2&gt;=G$1,IF(INDEX(IncomeStatement,Calculations!$O25,Nb_1+12+G$1)="","",INDEX(IncomeStatement,Calculations!$O25,Nb_1+12+G$1)),""))</f>
        <v>0</v>
      </c>
      <c r="H28" s="126">
        <f>IF($C$5=1,IF(Nb_1&gt;=H$1,IF(INDEX(IncomeStatement,Calculations!$O25,12+H$1)="","",INDEX(IncomeStatement,Calculations!$O25,12+H$1)),""),IF(Nb_2&gt;=H$1,IF(INDEX(IncomeStatement,Calculations!$O25,Nb_1+12+H$1)="","",INDEX(IncomeStatement,Calculations!$O25,Nb_1+12+H$1)),""))</f>
        <v>0</v>
      </c>
      <c r="I28" s="126" t="str">
        <f>IF($C$5=1,IF(Nb_1&gt;=I$1,IF(INDEX(IncomeStatement,Calculations!$O25,12+I$1)="","",INDEX(IncomeStatement,Calculations!$O25,12+I$1)),""),IF(Nb_2&gt;=I$1,IF(INDEX(IncomeStatement,Calculations!$O25,Nb_1+12+I$1)="","",INDEX(IncomeStatement,Calculations!$O25,Nb_1+12+I$1)),""))</f>
        <v/>
      </c>
      <c r="J28" s="150"/>
    </row>
    <row r="29" spans="3:23" ht="15.75">
      <c r="C29" s="154"/>
      <c r="D29" s="135" t="str">
        <f>IF(INDEX(IncomeStatement,Calculations!O26,1)="","",INDEX(IncomeStatement,Calculations!O26,1))</f>
        <v>Operating Income</v>
      </c>
      <c r="E29" s="162">
        <f>IF($C$5=1,IF(Nb_1&gt;=E$1,IF(INDEX(IncomeStatement,Calculations!$O26,12+E$1)="","",INDEX(IncomeStatement,Calculations!$O26,12+E$1)),""),IF(Nb_2&gt;=E$1,IF(INDEX(IncomeStatement,Calculations!$O26,Nb_1+12+E$1)="","",INDEX(IncomeStatement,Calculations!$O26,Nb_1+12+E$1)),""))</f>
        <v>0</v>
      </c>
      <c r="F29" s="162">
        <f>IF($C$5=1,IF(Nb_1&gt;=F$1,IF(INDEX(IncomeStatement,Calculations!$O26,12+F$1)="","",INDEX(IncomeStatement,Calculations!$O26,12+F$1)),""),IF(Nb_2&gt;=F$1,IF(INDEX(IncomeStatement,Calculations!$O26,Nb_1+12+F$1)="","",INDEX(IncomeStatement,Calculations!$O26,Nb_1+12+F$1)),""))</f>
        <v>0</v>
      </c>
      <c r="G29" s="162">
        <f>IF($C$5=1,IF(Nb_1&gt;=G$1,IF(INDEX(IncomeStatement,Calculations!$O26,12+G$1)="","",INDEX(IncomeStatement,Calculations!$O26,12+G$1)),""),IF(Nb_2&gt;=G$1,IF(INDEX(IncomeStatement,Calculations!$O26,Nb_1+12+G$1)="","",INDEX(IncomeStatement,Calculations!$O26,Nb_1+12+G$1)),""))</f>
        <v>0</v>
      </c>
      <c r="H29" s="162">
        <f>IF($C$5=1,IF(Nb_1&gt;=H$1,IF(INDEX(IncomeStatement,Calculations!$O26,12+H$1)="","",INDEX(IncomeStatement,Calculations!$O26,12+H$1)),""),IF(Nb_2&gt;=H$1,IF(INDEX(IncomeStatement,Calculations!$O26,Nb_1+12+H$1)="","",INDEX(IncomeStatement,Calculations!$O26,Nb_1+12+H$1)),""))</f>
        <v>0</v>
      </c>
      <c r="I29" s="162" t="str">
        <f>IF($C$5=1,IF(Nb_1&gt;=I$1,IF(INDEX(IncomeStatement,Calculations!$O26,12+I$1)="","",INDEX(IncomeStatement,Calculations!$O26,12+I$1)),""),IF(Nb_2&gt;=I$1,IF(INDEX(IncomeStatement,Calculations!$O26,Nb_1+12+I$1)="","",INDEX(IncomeStatement,Calculations!$O26,Nb_1+12+I$1)),""))</f>
        <v/>
      </c>
      <c r="J29" s="164"/>
    </row>
    <row r="30" spans="3:23" ht="15.75">
      <c r="C30" s="154"/>
      <c r="D30" s="111" t="str">
        <f>IF(INDEX(IncomeStatement,Calculations!O27,1)="","",INDEX(IncomeStatement,Calculations!O27,1))</f>
        <v/>
      </c>
      <c r="E30" s="113" t="str">
        <f>IF($C$5=1,IF(Nb_1&gt;=E$1,IF(INDEX(IncomeStatement,Calculations!$O27,12+E$1)="","",INDEX(IncomeStatement,Calculations!$O27,12+E$1)),""),IF(Nb_2&gt;=E$1,IF(INDEX(IncomeStatement,Calculations!$O27,Nb_1+12+E$1)="","",INDEX(IncomeStatement,Calculations!$O27,Nb_1+12+E$1)),""))</f>
        <v/>
      </c>
      <c r="F30" s="113" t="str">
        <f>IF($C$5=1,IF(Nb_1&gt;=F$1,IF(INDEX(IncomeStatement,Calculations!$O27,12+F$1)="","",INDEX(IncomeStatement,Calculations!$O27,12+F$1)),""),IF(Nb_2&gt;=F$1,IF(INDEX(IncomeStatement,Calculations!$O27,Nb_1+12+F$1)="","",INDEX(IncomeStatement,Calculations!$O27,Nb_1+12+F$1)),""))</f>
        <v/>
      </c>
      <c r="G30" s="113" t="str">
        <f>IF($C$5=1,IF(Nb_1&gt;=G$1,IF(INDEX(IncomeStatement,Calculations!$O27,12+G$1)="","",INDEX(IncomeStatement,Calculations!$O27,12+G$1)),""),IF(Nb_2&gt;=G$1,IF(INDEX(IncomeStatement,Calculations!$O27,Nb_1+12+G$1)="","",INDEX(IncomeStatement,Calculations!$O27,Nb_1+12+G$1)),""))</f>
        <v/>
      </c>
      <c r="H30" s="113" t="str">
        <f>IF($C$5=1,IF(Nb_1&gt;=H$1,IF(INDEX(IncomeStatement,Calculations!$O27,12+H$1)="","",INDEX(IncomeStatement,Calculations!$O27,12+H$1)),""),IF(Nb_2&gt;=H$1,IF(INDEX(IncomeStatement,Calculations!$O27,Nb_1+12+H$1)="","",INDEX(IncomeStatement,Calculations!$O27,Nb_1+12+H$1)),""))</f>
        <v/>
      </c>
      <c r="I30" s="113" t="str">
        <f>IF($C$5=1,IF(Nb_1&gt;=I$1,IF(INDEX(IncomeStatement,Calculations!$O27,12+I$1)="","",INDEX(IncomeStatement,Calculations!$O27,12+I$1)),""),IF(Nb_2&gt;=I$1,IF(INDEX(IncomeStatement,Calculations!$O27,Nb_1+12+I$1)="","",INDEX(IncomeStatement,Calculations!$O27,Nb_1+12+I$1)),""))</f>
        <v/>
      </c>
      <c r="J30" s="164"/>
      <c r="W30" s="1"/>
    </row>
    <row r="31" spans="3:23" ht="15.75">
      <c r="C31" s="154"/>
      <c r="D31" s="122" t="str">
        <f>IF(INDEX(IncomeStatement,Calculations!O28,1)="","",INDEX(IncomeStatement,Calculations!O28,1))</f>
        <v>Interest Income (Expense), Net Non-Operating</v>
      </c>
      <c r="E31" s="123">
        <f>IF($C$5=1,IF(Nb_1&gt;=E$1,IF(INDEX(IncomeStatement,Calculations!$O28,12+E$1)="","",INDEX(IncomeStatement,Calculations!$O28,12+E$1)),""),IF(Nb_2&gt;=E$1,IF(INDEX(IncomeStatement,Calculations!$O28,Nb_1+12+E$1)="","",INDEX(IncomeStatement,Calculations!$O28,Nb_1+12+E$1)),""))</f>
        <v>0</v>
      </c>
      <c r="F31" s="123">
        <f>IF($C$5=1,IF(Nb_1&gt;=F$1,IF(INDEX(IncomeStatement,Calculations!$O28,12+F$1)="","",INDEX(IncomeStatement,Calculations!$O28,12+F$1)),""),IF(Nb_2&gt;=F$1,IF(INDEX(IncomeStatement,Calculations!$O28,Nb_1+12+F$1)="","",INDEX(IncomeStatement,Calculations!$O28,Nb_1+12+F$1)),""))</f>
        <v>0</v>
      </c>
      <c r="G31" s="123">
        <f>IF($C$5=1,IF(Nb_1&gt;=G$1,IF(INDEX(IncomeStatement,Calculations!$O28,12+G$1)="","",INDEX(IncomeStatement,Calculations!$O28,12+G$1)),""),IF(Nb_2&gt;=G$1,IF(INDEX(IncomeStatement,Calculations!$O28,Nb_1+12+G$1)="","",INDEX(IncomeStatement,Calculations!$O28,Nb_1+12+G$1)),""))</f>
        <v>0</v>
      </c>
      <c r="H31" s="123">
        <f>IF($C$5=1,IF(Nb_1&gt;=H$1,IF(INDEX(IncomeStatement,Calculations!$O28,12+H$1)="","",INDEX(IncomeStatement,Calculations!$O28,12+H$1)),""),IF(Nb_2&gt;=H$1,IF(INDEX(IncomeStatement,Calculations!$O28,Nb_1+12+H$1)="","",INDEX(IncomeStatement,Calculations!$O28,Nb_1+12+H$1)),""))</f>
        <v>0</v>
      </c>
      <c r="I31" s="123" t="str">
        <f>IF($C$5=1,IF(Nb_1&gt;=I$1,IF(INDEX(IncomeStatement,Calculations!$O28,12+I$1)="","",INDEX(IncomeStatement,Calculations!$O28,12+I$1)),""),IF(Nb_2&gt;=I$1,IF(INDEX(IncomeStatement,Calculations!$O28,Nb_1+12+I$1)="","",INDEX(IncomeStatement,Calculations!$O28,Nb_1+12+I$1)),""))</f>
        <v/>
      </c>
      <c r="J31" s="164"/>
    </row>
    <row r="32" spans="3:23" ht="15.75">
      <c r="C32" s="154"/>
      <c r="D32" s="115" t="str">
        <f>IF(INDEX(IncomeStatement,Calculations!O29,1)="","",INDEX(IncomeStatement,Calculations!O29,1))</f>
        <v>Gain (Loss) on Sale of Assets</v>
      </c>
      <c r="E32" s="124">
        <f>IF($C$5=1,IF(Nb_1&gt;=E$1,IF(INDEX(IncomeStatement,Calculations!$O29,12+E$1)="","",INDEX(IncomeStatement,Calculations!$O29,12+E$1)),""),IF(Nb_2&gt;=E$1,IF(INDEX(IncomeStatement,Calculations!$O29,Nb_1+12+E$1)="","",INDEX(IncomeStatement,Calculations!$O29,Nb_1+12+E$1)),""))</f>
        <v>0</v>
      </c>
      <c r="F32" s="124">
        <f>IF($C$5=1,IF(Nb_1&gt;=F$1,IF(INDEX(IncomeStatement,Calculations!$O29,12+F$1)="","",INDEX(IncomeStatement,Calculations!$O29,12+F$1)),""),IF(Nb_2&gt;=F$1,IF(INDEX(IncomeStatement,Calculations!$O29,Nb_1+12+F$1)="","",INDEX(IncomeStatement,Calculations!$O29,Nb_1+12+F$1)),""))</f>
        <v>0</v>
      </c>
      <c r="G32" s="124">
        <f>IF($C$5=1,IF(Nb_1&gt;=G$1,IF(INDEX(IncomeStatement,Calculations!$O29,12+G$1)="","",INDEX(IncomeStatement,Calculations!$O29,12+G$1)),""),IF(Nb_2&gt;=G$1,IF(INDEX(IncomeStatement,Calculations!$O29,Nb_1+12+G$1)="","",INDEX(IncomeStatement,Calculations!$O29,Nb_1+12+G$1)),""))</f>
        <v>0</v>
      </c>
      <c r="H32" s="124">
        <f>IF($C$5=1,IF(Nb_1&gt;=H$1,IF(INDEX(IncomeStatement,Calculations!$O29,12+H$1)="","",INDEX(IncomeStatement,Calculations!$O29,12+H$1)),""),IF(Nb_2&gt;=H$1,IF(INDEX(IncomeStatement,Calculations!$O29,Nb_1+12+H$1)="","",INDEX(IncomeStatement,Calculations!$O29,Nb_1+12+H$1)),""))</f>
        <v>0</v>
      </c>
      <c r="I32" s="124" t="str">
        <f>IF($C$5=1,IF(Nb_1&gt;=I$1,IF(INDEX(IncomeStatement,Calculations!$O29,12+I$1)="","",INDEX(IncomeStatement,Calculations!$O29,12+I$1)),""),IF(Nb_2&gt;=I$1,IF(INDEX(IncomeStatement,Calculations!$O29,Nb_1+12+I$1)="","",INDEX(IncomeStatement,Calculations!$O29,Nb_1+12+I$1)),""))</f>
        <v/>
      </c>
      <c r="J32" s="164"/>
    </row>
    <row r="33" spans="3:23" ht="15.75">
      <c r="C33" s="154"/>
      <c r="D33" s="115" t="str">
        <f>IF(INDEX(IncomeStatement,Calculations!O30,1)="","",INDEX(IncomeStatement,Calculations!O30,1))</f>
        <v>Allowance for Funds Used during Const.</v>
      </c>
      <c r="E33" s="124">
        <f>IF($C$5=1,IF(Nb_1&gt;=E$1,IF(INDEX(IncomeStatement,Calculations!$O30,12+E$1)="","",INDEX(IncomeStatement,Calculations!$O30,12+E$1)),""),IF(Nb_2&gt;=E$1,IF(INDEX(IncomeStatement,Calculations!$O30,Nb_1+12+E$1)="","",INDEX(IncomeStatement,Calculations!$O30,Nb_1+12+E$1)),""))</f>
        <v>0</v>
      </c>
      <c r="F33" s="124">
        <f>IF($C$5=1,IF(Nb_1&gt;=F$1,IF(INDEX(IncomeStatement,Calculations!$O30,12+F$1)="","",INDEX(IncomeStatement,Calculations!$O30,12+F$1)),""),IF(Nb_2&gt;=F$1,IF(INDEX(IncomeStatement,Calculations!$O30,Nb_1+12+F$1)="","",INDEX(IncomeStatement,Calculations!$O30,Nb_1+12+F$1)),""))</f>
        <v>0</v>
      </c>
      <c r="G33" s="124">
        <f>IF($C$5=1,IF(Nb_1&gt;=G$1,IF(INDEX(IncomeStatement,Calculations!$O30,12+G$1)="","",INDEX(IncomeStatement,Calculations!$O30,12+G$1)),""),IF(Nb_2&gt;=G$1,IF(INDEX(IncomeStatement,Calculations!$O30,Nb_1+12+G$1)="","",INDEX(IncomeStatement,Calculations!$O30,Nb_1+12+G$1)),""))</f>
        <v>0</v>
      </c>
      <c r="H33" s="124">
        <f>IF($C$5=1,IF(Nb_1&gt;=H$1,IF(INDEX(IncomeStatement,Calculations!$O30,12+H$1)="","",INDEX(IncomeStatement,Calculations!$O30,12+H$1)),""),IF(Nb_2&gt;=H$1,IF(INDEX(IncomeStatement,Calculations!$O30,Nb_1+12+H$1)="","",INDEX(IncomeStatement,Calculations!$O30,Nb_1+12+H$1)),""))</f>
        <v>0</v>
      </c>
      <c r="I33" s="124" t="str">
        <f>IF($C$5=1,IF(Nb_1&gt;=I$1,IF(INDEX(IncomeStatement,Calculations!$O30,12+I$1)="","",INDEX(IncomeStatement,Calculations!$O30,12+I$1)),""),IF(Nb_2&gt;=I$1,IF(INDEX(IncomeStatement,Calculations!$O30,Nb_1+12+I$1)="","",INDEX(IncomeStatement,Calculations!$O30,Nb_1+12+I$1)),""))</f>
        <v/>
      </c>
      <c r="J33" s="164"/>
    </row>
    <row r="34" spans="3:23" ht="16.5" thickBot="1">
      <c r="C34" s="154"/>
      <c r="D34" s="125" t="str">
        <f>IF(INDEX(IncomeStatement,Calculations!O31,1)="","",INDEX(IncomeStatement,Calculations!O31,1))</f>
        <v>Other, Net</v>
      </c>
      <c r="E34" s="126">
        <f>IF($C$5=1,IF(Nb_1&gt;=E$1,IF(INDEX(IncomeStatement,Calculations!$O31,12+E$1)="","",INDEX(IncomeStatement,Calculations!$O31,12+E$1)),""),IF(Nb_2&gt;=E$1,IF(INDEX(IncomeStatement,Calculations!$O31,Nb_1+12+E$1)="","",INDEX(IncomeStatement,Calculations!$O31,Nb_1+12+E$1)),""))</f>
        <v>0</v>
      </c>
      <c r="F34" s="126">
        <f>IF($C$5=1,IF(Nb_1&gt;=F$1,IF(INDEX(IncomeStatement,Calculations!$O31,12+F$1)="","",INDEX(IncomeStatement,Calculations!$O31,12+F$1)),""),IF(Nb_2&gt;=F$1,IF(INDEX(IncomeStatement,Calculations!$O31,Nb_1+12+F$1)="","",INDEX(IncomeStatement,Calculations!$O31,Nb_1+12+F$1)),""))</f>
        <v>0</v>
      </c>
      <c r="G34" s="126">
        <f>IF($C$5=1,IF(Nb_1&gt;=G$1,IF(INDEX(IncomeStatement,Calculations!$O31,12+G$1)="","",INDEX(IncomeStatement,Calculations!$O31,12+G$1)),""),IF(Nb_2&gt;=G$1,IF(INDEX(IncomeStatement,Calculations!$O31,Nb_1+12+G$1)="","",INDEX(IncomeStatement,Calculations!$O31,Nb_1+12+G$1)),""))</f>
        <v>0</v>
      </c>
      <c r="H34" s="126">
        <f>IF($C$5=1,IF(Nb_1&gt;=H$1,IF(INDEX(IncomeStatement,Calculations!$O31,12+H$1)="","",INDEX(IncomeStatement,Calculations!$O31,12+H$1)),""),IF(Nb_2&gt;=H$1,IF(INDEX(IncomeStatement,Calculations!$O31,Nb_1+12+H$1)="","",INDEX(IncomeStatement,Calculations!$O31,Nb_1+12+H$1)),""))</f>
        <v>0</v>
      </c>
      <c r="I34" s="126" t="str">
        <f>IF($C$5=1,IF(Nb_1&gt;=I$1,IF(INDEX(IncomeStatement,Calculations!$O31,12+I$1)="","",INDEX(IncomeStatement,Calculations!$O31,12+I$1)),""),IF(Nb_2&gt;=I$1,IF(INDEX(IncomeStatement,Calculations!$O31,Nb_1+12+I$1)="","",INDEX(IncomeStatement,Calculations!$O31,Nb_1+12+I$1)),""))</f>
        <v/>
      </c>
      <c r="J34" s="163"/>
    </row>
    <row r="35" spans="3:23" ht="15.75">
      <c r="C35" s="154"/>
      <c r="D35" s="135" t="str">
        <f>IF(INDEX(IncomeStatement,Calculations!O32,1)="","",INDEX(IncomeStatement,Calculations!O32,1))</f>
        <v>Income Before Tax</v>
      </c>
      <c r="E35" s="162">
        <f>IF($C$5=1,IF(Nb_1&gt;=E$1,IF(INDEX(IncomeStatement,Calculations!$O32,12+E$1)="","",INDEX(IncomeStatement,Calculations!$O32,12+E$1)),""),IF(Nb_2&gt;=E$1,IF(INDEX(IncomeStatement,Calculations!$O32,Nb_1+12+E$1)="","",INDEX(IncomeStatement,Calculations!$O32,Nb_1+12+E$1)),""))</f>
        <v>0</v>
      </c>
      <c r="F35" s="162">
        <f>IF($C$5=1,IF(Nb_1&gt;=F$1,IF(INDEX(IncomeStatement,Calculations!$O32,12+F$1)="","",INDEX(IncomeStatement,Calculations!$O32,12+F$1)),""),IF(Nb_2&gt;=F$1,IF(INDEX(IncomeStatement,Calculations!$O32,Nb_1+12+F$1)="","",INDEX(IncomeStatement,Calculations!$O32,Nb_1+12+F$1)),""))</f>
        <v>0</v>
      </c>
      <c r="G35" s="162">
        <f>IF($C$5=1,IF(Nb_1&gt;=G$1,IF(INDEX(IncomeStatement,Calculations!$O32,12+G$1)="","",INDEX(IncomeStatement,Calculations!$O32,12+G$1)),""),IF(Nb_2&gt;=G$1,IF(INDEX(IncomeStatement,Calculations!$O32,Nb_1+12+G$1)="","",INDEX(IncomeStatement,Calculations!$O32,Nb_1+12+G$1)),""))</f>
        <v>0</v>
      </c>
      <c r="H35" s="162">
        <f>IF($C$5=1,IF(Nb_1&gt;=H$1,IF(INDEX(IncomeStatement,Calculations!$O32,12+H$1)="","",INDEX(IncomeStatement,Calculations!$O32,12+H$1)),""),IF(Nb_2&gt;=H$1,IF(INDEX(IncomeStatement,Calculations!$O32,Nb_1+12+H$1)="","",INDEX(IncomeStatement,Calculations!$O32,Nb_1+12+H$1)),""))</f>
        <v>0</v>
      </c>
      <c r="I35" s="162" t="str">
        <f>IF($C$5=1,IF(Nb_1&gt;=I$1,IF(INDEX(IncomeStatement,Calculations!$O32,12+I$1)="","",INDEX(IncomeStatement,Calculations!$O32,12+I$1)),""),IF(Nb_2&gt;=I$1,IF(INDEX(IncomeStatement,Calculations!$O32,Nb_1+12+I$1)="","",INDEX(IncomeStatement,Calculations!$O32,Nb_1+12+I$1)),""))</f>
        <v/>
      </c>
      <c r="J35" s="150"/>
    </row>
    <row r="36" spans="3:23" ht="15.75">
      <c r="C36" s="154"/>
      <c r="D36" s="111" t="str">
        <f>IF(INDEX(IncomeStatement,Calculations!O33,1)="","",INDEX(IncomeStatement,Calculations!O33,1))</f>
        <v/>
      </c>
      <c r="E36" s="113" t="str">
        <f>IF($C$5=1,IF(Nb_1&gt;=E$1,IF(INDEX(IncomeStatement,Calculations!$O33,12+E$1)="","",INDEX(IncomeStatement,Calculations!$O33,12+E$1)),""),IF(Nb_2&gt;=E$1,IF(INDEX(IncomeStatement,Calculations!$O33,Nb_1+12+E$1)="","",INDEX(IncomeStatement,Calculations!$O33,Nb_1+12+E$1)),""))</f>
        <v/>
      </c>
      <c r="F36" s="113" t="str">
        <f>IF($C$5=1,IF(Nb_1&gt;=F$1,IF(INDEX(IncomeStatement,Calculations!$O33,12+F$1)="","",INDEX(IncomeStatement,Calculations!$O33,12+F$1)),""),IF(Nb_2&gt;=F$1,IF(INDEX(IncomeStatement,Calculations!$O33,Nb_1+12+F$1)="","",INDEX(IncomeStatement,Calculations!$O33,Nb_1+12+F$1)),""))</f>
        <v/>
      </c>
      <c r="G36" s="113" t="str">
        <f>IF($C$5=1,IF(Nb_1&gt;=G$1,IF(INDEX(IncomeStatement,Calculations!$O33,12+G$1)="","",INDEX(IncomeStatement,Calculations!$O33,12+G$1)),""),IF(Nb_2&gt;=G$1,IF(INDEX(IncomeStatement,Calculations!$O33,Nb_1+12+G$1)="","",INDEX(IncomeStatement,Calculations!$O33,Nb_1+12+G$1)),""))</f>
        <v/>
      </c>
      <c r="H36" s="113" t="str">
        <f>IF($C$5=1,IF(Nb_1&gt;=H$1,IF(INDEX(IncomeStatement,Calculations!$O33,12+H$1)="","",INDEX(IncomeStatement,Calculations!$O33,12+H$1)),""),IF(Nb_2&gt;=H$1,IF(INDEX(IncomeStatement,Calculations!$O33,Nb_1+12+H$1)="","",INDEX(IncomeStatement,Calculations!$O33,Nb_1+12+H$1)),""))</f>
        <v/>
      </c>
      <c r="I36" s="113" t="str">
        <f>IF($C$5=1,IF(Nb_1&gt;=I$1,IF(INDEX(IncomeStatement,Calculations!$O33,12+I$1)="","",INDEX(IncomeStatement,Calculations!$O33,12+I$1)),""),IF(Nb_2&gt;=I$1,IF(INDEX(IncomeStatement,Calculations!$O33,Nb_1+12+I$1)="","",INDEX(IncomeStatement,Calculations!$O33,Nb_1+12+I$1)),""))</f>
        <v/>
      </c>
      <c r="J36" s="150"/>
    </row>
    <row r="37" spans="3:23" ht="16.5" thickBot="1">
      <c r="C37" s="154"/>
      <c r="D37" s="112" t="str">
        <f>IF(INDEX(IncomeStatement,Calculations!O34,1)="","",INDEX(IncomeStatement,Calculations!O34,1))</f>
        <v>Income Tax - Total</v>
      </c>
      <c r="E37" s="114">
        <f>IF($C$5=1,IF(Nb_1&gt;=E$1,IF(INDEX(IncomeStatement,Calculations!$O34,12+E$1)="","",INDEX(IncomeStatement,Calculations!$O34,12+E$1)),""),IF(Nb_2&gt;=E$1,IF(INDEX(IncomeStatement,Calculations!$O34,Nb_1+12+E$1)="","",INDEX(IncomeStatement,Calculations!$O34,Nb_1+12+E$1)),""))</f>
        <v>0</v>
      </c>
      <c r="F37" s="114">
        <f>IF($C$5=1,IF(Nb_1&gt;=F$1,IF(INDEX(IncomeStatement,Calculations!$O34,12+F$1)="","",INDEX(IncomeStatement,Calculations!$O34,12+F$1)),""),IF(Nb_2&gt;=F$1,IF(INDEX(IncomeStatement,Calculations!$O34,Nb_1+12+F$1)="","",INDEX(IncomeStatement,Calculations!$O34,Nb_1+12+F$1)),""))</f>
        <v>0</v>
      </c>
      <c r="G37" s="114">
        <f>IF($C$5=1,IF(Nb_1&gt;=G$1,IF(INDEX(IncomeStatement,Calculations!$O34,12+G$1)="","",INDEX(IncomeStatement,Calculations!$O34,12+G$1)),""),IF(Nb_2&gt;=G$1,IF(INDEX(IncomeStatement,Calculations!$O34,Nb_1+12+G$1)="","",INDEX(IncomeStatement,Calculations!$O34,Nb_1+12+G$1)),""))</f>
        <v>0</v>
      </c>
      <c r="H37" s="114">
        <f>IF($C$5=1,IF(Nb_1&gt;=H$1,IF(INDEX(IncomeStatement,Calculations!$O34,12+H$1)="","",INDEX(IncomeStatement,Calculations!$O34,12+H$1)),""),IF(Nb_2&gt;=H$1,IF(INDEX(IncomeStatement,Calculations!$O34,Nb_1+12+H$1)="","",INDEX(IncomeStatement,Calculations!$O34,Nb_1+12+H$1)),""))</f>
        <v>0</v>
      </c>
      <c r="I37" s="114" t="str">
        <f>IF($C$5=1,IF(Nb_1&gt;=I$1,IF(INDEX(IncomeStatement,Calculations!$O34,12+I$1)="","",INDEX(IncomeStatement,Calculations!$O34,12+I$1)),""),IF(Nb_2&gt;=I$1,IF(INDEX(IncomeStatement,Calculations!$O34,Nb_1+12+I$1)="","",INDEX(IncomeStatement,Calculations!$O34,Nb_1+12+I$1)),""))</f>
        <v/>
      </c>
      <c r="J37" s="150"/>
      <c r="W37" s="1"/>
    </row>
    <row r="38" spans="3:23" ht="15.75">
      <c r="C38" s="154"/>
      <c r="D38" s="135" t="str">
        <f>IF(INDEX(IncomeStatement,Calculations!O35,1)="","",INDEX(IncomeStatement,Calculations!O35,1))</f>
        <v>Income After Tax</v>
      </c>
      <c r="E38" s="162">
        <f>IF($C$5=1,IF(Nb_1&gt;=E$1,IF(INDEX(IncomeStatement,Calculations!$O35,12+E$1)="","",INDEX(IncomeStatement,Calculations!$O35,12+E$1)),""),IF(Nb_2&gt;=E$1,IF(INDEX(IncomeStatement,Calculations!$O35,Nb_1+12+E$1)="","",INDEX(IncomeStatement,Calculations!$O35,Nb_1+12+E$1)),""))</f>
        <v>0</v>
      </c>
      <c r="F38" s="162">
        <f>IF($C$5=1,IF(Nb_1&gt;=F$1,IF(INDEX(IncomeStatement,Calculations!$O35,12+F$1)="","",INDEX(IncomeStatement,Calculations!$O35,12+F$1)),""),IF(Nb_2&gt;=F$1,IF(INDEX(IncomeStatement,Calculations!$O35,Nb_1+12+F$1)="","",INDEX(IncomeStatement,Calculations!$O35,Nb_1+12+F$1)),""))</f>
        <v>0</v>
      </c>
      <c r="G38" s="162">
        <f>IF($C$5=1,IF(Nb_1&gt;=G$1,IF(INDEX(IncomeStatement,Calculations!$O35,12+G$1)="","",INDEX(IncomeStatement,Calculations!$O35,12+G$1)),""),IF(Nb_2&gt;=G$1,IF(INDEX(IncomeStatement,Calculations!$O35,Nb_1+12+G$1)="","",INDEX(IncomeStatement,Calculations!$O35,Nb_1+12+G$1)),""))</f>
        <v>0</v>
      </c>
      <c r="H38" s="162">
        <f>IF($C$5=1,IF(Nb_1&gt;=H$1,IF(INDEX(IncomeStatement,Calculations!$O35,12+H$1)="","",INDEX(IncomeStatement,Calculations!$O35,12+H$1)),""),IF(Nb_2&gt;=H$1,IF(INDEX(IncomeStatement,Calculations!$O35,Nb_1+12+H$1)="","",INDEX(IncomeStatement,Calculations!$O35,Nb_1+12+H$1)),""))</f>
        <v>0</v>
      </c>
      <c r="I38" s="162" t="str">
        <f>IF($C$5=1,IF(Nb_1&gt;=I$1,IF(INDEX(IncomeStatement,Calculations!$O35,12+I$1)="","",INDEX(IncomeStatement,Calculations!$O35,12+I$1)),""),IF(Nb_2&gt;=I$1,IF(INDEX(IncomeStatement,Calculations!$O35,Nb_1+12+I$1)="","",INDEX(IncomeStatement,Calculations!$O35,Nb_1+12+I$1)),""))</f>
        <v/>
      </c>
      <c r="J38" s="150"/>
    </row>
    <row r="39" spans="3:23" ht="15.75">
      <c r="C39" s="154"/>
      <c r="D39" s="111" t="str">
        <f>IF(INDEX(IncomeStatement,Calculations!O36,1)="","",INDEX(IncomeStatement,Calculations!O36,1))</f>
        <v/>
      </c>
      <c r="E39" s="113" t="str">
        <f>IF($C$5=1,IF(Nb_1&gt;=E$1,IF(INDEX(IncomeStatement,Calculations!$O36,12+E$1)="","",INDEX(IncomeStatement,Calculations!$O36,12+E$1)),""),IF(Nb_2&gt;=E$1,IF(INDEX(IncomeStatement,Calculations!$O36,Nb_1+12+E$1)="","",INDEX(IncomeStatement,Calculations!$O36,Nb_1+12+E$1)),""))</f>
        <v/>
      </c>
      <c r="F39" s="113" t="str">
        <f>IF($C$5=1,IF(Nb_1&gt;=F$1,IF(INDEX(IncomeStatement,Calculations!$O36,12+F$1)="","",INDEX(IncomeStatement,Calculations!$O36,12+F$1)),""),IF(Nb_2&gt;=F$1,IF(INDEX(IncomeStatement,Calculations!$O36,Nb_1+12+F$1)="","",INDEX(IncomeStatement,Calculations!$O36,Nb_1+12+F$1)),""))</f>
        <v/>
      </c>
      <c r="G39" s="113" t="str">
        <f>IF($C$5=1,IF(Nb_1&gt;=G$1,IF(INDEX(IncomeStatement,Calculations!$O36,12+G$1)="","",INDEX(IncomeStatement,Calculations!$O36,12+G$1)),""),IF(Nb_2&gt;=G$1,IF(INDEX(IncomeStatement,Calculations!$O36,Nb_1+12+G$1)="","",INDEX(IncomeStatement,Calculations!$O36,Nb_1+12+G$1)),""))</f>
        <v/>
      </c>
      <c r="H39" s="113" t="str">
        <f>IF($C$5=1,IF(Nb_1&gt;=H$1,IF(INDEX(IncomeStatement,Calculations!$O36,12+H$1)="","",INDEX(IncomeStatement,Calculations!$O36,12+H$1)),""),IF(Nb_2&gt;=H$1,IF(INDEX(IncomeStatement,Calculations!$O36,Nb_1+12+H$1)="","",INDEX(IncomeStatement,Calculations!$O36,Nb_1+12+H$1)),""))</f>
        <v/>
      </c>
      <c r="I39" s="113" t="str">
        <f>IF($C$5=1,IF(Nb_1&gt;=I$1,IF(INDEX(IncomeStatement,Calculations!$O36,12+I$1)="","",INDEX(IncomeStatement,Calculations!$O36,12+I$1)),""),IF(Nb_2&gt;=I$1,IF(INDEX(IncomeStatement,Calculations!$O36,Nb_1+12+I$1)="","",INDEX(IncomeStatement,Calculations!$O36,Nb_1+12+I$1)),""))</f>
        <v/>
      </c>
      <c r="J39" s="150"/>
    </row>
    <row r="40" spans="3:23" ht="15.75">
      <c r="C40" s="154"/>
      <c r="D40" s="122" t="str">
        <f>IF(INDEX(IncomeStatement,Calculations!O37,1)="","",INDEX(IncomeStatement,Calculations!O37,1))</f>
        <v>Minority Interest</v>
      </c>
      <c r="E40" s="123">
        <f>IF($C$5=1,IF(Nb_1&gt;=E$1,IF(INDEX(IncomeStatement,Calculations!$O37,12+E$1)="","",INDEX(IncomeStatement,Calculations!$O37,12+E$1)),""),IF(Nb_2&gt;=E$1,IF(INDEX(IncomeStatement,Calculations!$O37,Nb_1+12+E$1)="","",INDEX(IncomeStatement,Calculations!$O37,Nb_1+12+E$1)),""))</f>
        <v>0</v>
      </c>
      <c r="F40" s="123">
        <f>IF($C$5=1,IF(Nb_1&gt;=F$1,IF(INDEX(IncomeStatement,Calculations!$O37,12+F$1)="","",INDEX(IncomeStatement,Calculations!$O37,12+F$1)),""),IF(Nb_2&gt;=F$1,IF(INDEX(IncomeStatement,Calculations!$O37,Nb_1+12+F$1)="","",INDEX(IncomeStatement,Calculations!$O37,Nb_1+12+F$1)),""))</f>
        <v>0</v>
      </c>
      <c r="G40" s="123">
        <f>IF($C$5=1,IF(Nb_1&gt;=G$1,IF(INDEX(IncomeStatement,Calculations!$O37,12+G$1)="","",INDEX(IncomeStatement,Calculations!$O37,12+G$1)),""),IF(Nb_2&gt;=G$1,IF(INDEX(IncomeStatement,Calculations!$O37,Nb_1+12+G$1)="","",INDEX(IncomeStatement,Calculations!$O37,Nb_1+12+G$1)),""))</f>
        <v>0</v>
      </c>
      <c r="H40" s="123">
        <f>IF($C$5=1,IF(Nb_1&gt;=H$1,IF(INDEX(IncomeStatement,Calculations!$O37,12+H$1)="","",INDEX(IncomeStatement,Calculations!$O37,12+H$1)),""),IF(Nb_2&gt;=H$1,IF(INDEX(IncomeStatement,Calculations!$O37,Nb_1+12+H$1)="","",INDEX(IncomeStatement,Calculations!$O37,Nb_1+12+H$1)),""))</f>
        <v>0</v>
      </c>
      <c r="I40" s="123" t="str">
        <f>IF($C$5=1,IF(Nb_1&gt;=I$1,IF(INDEX(IncomeStatement,Calculations!$O37,12+I$1)="","",INDEX(IncomeStatement,Calculations!$O37,12+I$1)),""),IF(Nb_2&gt;=I$1,IF(INDEX(IncomeStatement,Calculations!$O37,Nb_1+12+I$1)="","",INDEX(IncomeStatement,Calculations!$O37,Nb_1+12+I$1)),""))</f>
        <v/>
      </c>
      <c r="J40" s="150"/>
      <c r="W40" s="1"/>
    </row>
    <row r="41" spans="3:23" ht="15.75">
      <c r="C41" s="154"/>
      <c r="D41" s="115" t="str">
        <f>IF(INDEX(IncomeStatement,Calculations!O38,1)="","",INDEX(IncomeStatement,Calculations!O38,1))</f>
        <v>Equity In Affiliates</v>
      </c>
      <c r="E41" s="124">
        <f>IF($C$5=1,IF(Nb_1&gt;=E$1,IF(INDEX(IncomeStatement,Calculations!$O38,12+E$1)="","",INDEX(IncomeStatement,Calculations!$O38,12+E$1)),""),IF(Nb_2&gt;=E$1,IF(INDEX(IncomeStatement,Calculations!$O38,Nb_1+12+E$1)="","",INDEX(IncomeStatement,Calculations!$O38,Nb_1+12+E$1)),""))</f>
        <v>0</v>
      </c>
      <c r="F41" s="124">
        <f>IF($C$5=1,IF(Nb_1&gt;=F$1,IF(INDEX(IncomeStatement,Calculations!$O38,12+F$1)="","",INDEX(IncomeStatement,Calculations!$O38,12+F$1)),""),IF(Nb_2&gt;=F$1,IF(INDEX(IncomeStatement,Calculations!$O38,Nb_1+12+F$1)="","",INDEX(IncomeStatement,Calculations!$O38,Nb_1+12+F$1)),""))</f>
        <v>0</v>
      </c>
      <c r="G41" s="124">
        <f>IF($C$5=1,IF(Nb_1&gt;=G$1,IF(INDEX(IncomeStatement,Calculations!$O38,12+G$1)="","",INDEX(IncomeStatement,Calculations!$O38,12+G$1)),""),IF(Nb_2&gt;=G$1,IF(INDEX(IncomeStatement,Calculations!$O38,Nb_1+12+G$1)="","",INDEX(IncomeStatement,Calculations!$O38,Nb_1+12+G$1)),""))</f>
        <v>0</v>
      </c>
      <c r="H41" s="124">
        <f>IF($C$5=1,IF(Nb_1&gt;=H$1,IF(INDEX(IncomeStatement,Calculations!$O38,12+H$1)="","",INDEX(IncomeStatement,Calculations!$O38,12+H$1)),""),IF(Nb_2&gt;=H$1,IF(INDEX(IncomeStatement,Calculations!$O38,Nb_1+12+H$1)="","",INDEX(IncomeStatement,Calculations!$O38,Nb_1+12+H$1)),""))</f>
        <v>0</v>
      </c>
      <c r="I41" s="124" t="str">
        <f>IF($C$5=1,IF(Nb_1&gt;=I$1,IF(INDEX(IncomeStatement,Calculations!$O38,12+I$1)="","",INDEX(IncomeStatement,Calculations!$O38,12+I$1)),""),IF(Nb_2&gt;=I$1,IF(INDEX(IncomeStatement,Calculations!$O38,Nb_1+12+I$1)="","",INDEX(IncomeStatement,Calculations!$O38,Nb_1+12+I$1)),""))</f>
        <v/>
      </c>
      <c r="J41" s="150"/>
    </row>
    <row r="42" spans="3:23" ht="16.5" thickBot="1">
      <c r="C42" s="154"/>
      <c r="D42" s="125" t="str">
        <f>IF(INDEX(IncomeStatement,Calculations!O39,1)="","",INDEX(IncomeStatement,Calculations!O39,1))</f>
        <v>U.S. GAAP Adjustment</v>
      </c>
      <c r="E42" s="126">
        <f>IF($C$5=1,IF(Nb_1&gt;=E$1,IF(INDEX(IncomeStatement,Calculations!$O39,12+E$1)="","",INDEX(IncomeStatement,Calculations!$O39,12+E$1)),""),IF(Nb_2&gt;=E$1,IF(INDEX(IncomeStatement,Calculations!$O39,Nb_1+12+E$1)="","",INDEX(IncomeStatement,Calculations!$O39,Nb_1+12+E$1)),""))</f>
        <v>0</v>
      </c>
      <c r="F42" s="126">
        <f>IF($C$5=1,IF(Nb_1&gt;=F$1,IF(INDEX(IncomeStatement,Calculations!$O39,12+F$1)="","",INDEX(IncomeStatement,Calculations!$O39,12+F$1)),""),IF(Nb_2&gt;=F$1,IF(INDEX(IncomeStatement,Calculations!$O39,Nb_1+12+F$1)="","",INDEX(IncomeStatement,Calculations!$O39,Nb_1+12+F$1)),""))</f>
        <v>0</v>
      </c>
      <c r="G42" s="126">
        <f>IF($C$5=1,IF(Nb_1&gt;=G$1,IF(INDEX(IncomeStatement,Calculations!$O39,12+G$1)="","",INDEX(IncomeStatement,Calculations!$O39,12+G$1)),""),IF(Nb_2&gt;=G$1,IF(INDEX(IncomeStatement,Calculations!$O39,Nb_1+12+G$1)="","",INDEX(IncomeStatement,Calculations!$O39,Nb_1+12+G$1)),""))</f>
        <v>0</v>
      </c>
      <c r="H42" s="126">
        <f>IF($C$5=1,IF(Nb_1&gt;=H$1,IF(INDEX(IncomeStatement,Calculations!$O39,12+H$1)="","",INDEX(IncomeStatement,Calculations!$O39,12+H$1)),""),IF(Nb_2&gt;=H$1,IF(INDEX(IncomeStatement,Calculations!$O39,Nb_1+12+H$1)="","",INDEX(IncomeStatement,Calculations!$O39,Nb_1+12+H$1)),""))</f>
        <v>0</v>
      </c>
      <c r="I42" s="126" t="str">
        <f>IF($C$5=1,IF(Nb_1&gt;=I$1,IF(INDEX(IncomeStatement,Calculations!$O39,12+I$1)="","",INDEX(IncomeStatement,Calculations!$O39,12+I$1)),""),IF(Nb_2&gt;=I$1,IF(INDEX(IncomeStatement,Calculations!$O39,Nb_1+12+I$1)="","",INDEX(IncomeStatement,Calculations!$O39,Nb_1+12+I$1)),""))</f>
        <v/>
      </c>
      <c r="J42" s="163"/>
    </row>
    <row r="43" spans="3:23" ht="15.75">
      <c r="C43" s="154"/>
      <c r="D43" s="135" t="str">
        <f>IF(INDEX(IncomeStatement,Calculations!O40,1)="","",INDEX(IncomeStatement,Calculations!O40,1))</f>
        <v>Net Income Before Extra. Items</v>
      </c>
      <c r="E43" s="162">
        <f>IF($C$5=1,IF(Nb_1&gt;=E$1,IF(INDEX(IncomeStatement,Calculations!$O40,12+E$1)="","",INDEX(IncomeStatement,Calculations!$O40,12+E$1)),""),IF(Nb_2&gt;=E$1,IF(INDEX(IncomeStatement,Calculations!$O40,Nb_1+12+E$1)="","",INDEX(IncomeStatement,Calculations!$O40,Nb_1+12+E$1)),""))</f>
        <v>0</v>
      </c>
      <c r="F43" s="162">
        <f>IF($C$5=1,IF(Nb_1&gt;=F$1,IF(INDEX(IncomeStatement,Calculations!$O40,12+F$1)="","",INDEX(IncomeStatement,Calculations!$O40,12+F$1)),""),IF(Nb_2&gt;=F$1,IF(INDEX(IncomeStatement,Calculations!$O40,Nb_1+12+F$1)="","",INDEX(IncomeStatement,Calculations!$O40,Nb_1+12+F$1)),""))</f>
        <v>0</v>
      </c>
      <c r="G43" s="162">
        <f>IF($C$5=1,IF(Nb_1&gt;=G$1,IF(INDEX(IncomeStatement,Calculations!$O40,12+G$1)="","",INDEX(IncomeStatement,Calculations!$O40,12+G$1)),""),IF(Nb_2&gt;=G$1,IF(INDEX(IncomeStatement,Calculations!$O40,Nb_1+12+G$1)="","",INDEX(IncomeStatement,Calculations!$O40,Nb_1+12+G$1)),""))</f>
        <v>0</v>
      </c>
      <c r="H43" s="162">
        <f>IF($C$5=1,IF(Nb_1&gt;=H$1,IF(INDEX(IncomeStatement,Calculations!$O40,12+H$1)="","",INDEX(IncomeStatement,Calculations!$O40,12+H$1)),""),IF(Nb_2&gt;=H$1,IF(INDEX(IncomeStatement,Calculations!$O40,Nb_1+12+H$1)="","",INDEX(IncomeStatement,Calculations!$O40,Nb_1+12+H$1)),""))</f>
        <v>0</v>
      </c>
      <c r="I43" s="162" t="str">
        <f>IF($C$5=1,IF(Nb_1&gt;=I$1,IF(INDEX(IncomeStatement,Calculations!$O40,12+I$1)="","",INDEX(IncomeStatement,Calculations!$O40,12+I$1)),""),IF(Nb_2&gt;=I$1,IF(INDEX(IncomeStatement,Calculations!$O40,Nb_1+12+I$1)="","",INDEX(IncomeStatement,Calculations!$O40,Nb_1+12+I$1)),""))</f>
        <v/>
      </c>
      <c r="J43" s="150"/>
    </row>
    <row r="44" spans="3:23" ht="15.75">
      <c r="C44" s="154"/>
      <c r="D44" s="111" t="str">
        <f>IF(INDEX(IncomeStatement,Calculations!O41,1)="","",INDEX(IncomeStatement,Calculations!O41,1))</f>
        <v/>
      </c>
      <c r="E44" s="113" t="str">
        <f>IF($C$5=1,IF(Nb_1&gt;=E$1,IF(INDEX(IncomeStatement,Calculations!$O41,12+E$1)="","",INDEX(IncomeStatement,Calculations!$O41,12+E$1)),""),IF(Nb_2&gt;=E$1,IF(INDEX(IncomeStatement,Calculations!$O41,Nb_1+12+E$1)="","",INDEX(IncomeStatement,Calculations!$O41,Nb_1+12+E$1)),""))</f>
        <v/>
      </c>
      <c r="F44" s="113" t="str">
        <f>IF($C$5=1,IF(Nb_1&gt;=F$1,IF(INDEX(IncomeStatement,Calculations!$O41,12+F$1)="","",INDEX(IncomeStatement,Calculations!$O41,12+F$1)),""),IF(Nb_2&gt;=F$1,IF(INDEX(IncomeStatement,Calculations!$O41,Nb_1+12+F$1)="","",INDEX(IncomeStatement,Calculations!$O41,Nb_1+12+F$1)),""))</f>
        <v/>
      </c>
      <c r="G44" s="113" t="str">
        <f>IF($C$5=1,IF(Nb_1&gt;=G$1,IF(INDEX(IncomeStatement,Calculations!$O41,12+G$1)="","",INDEX(IncomeStatement,Calculations!$O41,12+G$1)),""),IF(Nb_2&gt;=G$1,IF(INDEX(IncomeStatement,Calculations!$O41,Nb_1+12+G$1)="","",INDEX(IncomeStatement,Calculations!$O41,Nb_1+12+G$1)),""))</f>
        <v/>
      </c>
      <c r="H44" s="113" t="str">
        <f>IF($C$5=1,IF(Nb_1&gt;=H$1,IF(INDEX(IncomeStatement,Calculations!$O41,12+H$1)="","",INDEX(IncomeStatement,Calculations!$O41,12+H$1)),""),IF(Nb_2&gt;=H$1,IF(INDEX(IncomeStatement,Calculations!$O41,Nb_1+12+H$1)="","",INDEX(IncomeStatement,Calculations!$O41,Nb_1+12+H$1)),""))</f>
        <v/>
      </c>
      <c r="I44" s="113" t="str">
        <f>IF($C$5=1,IF(Nb_1&gt;=I$1,IF(INDEX(IncomeStatement,Calculations!$O41,12+I$1)="","",INDEX(IncomeStatement,Calculations!$O41,12+I$1)),""),IF(Nb_2&gt;=I$1,IF(INDEX(IncomeStatement,Calculations!$O41,Nb_1+12+I$1)="","",INDEX(IncomeStatement,Calculations!$O41,Nb_1+12+I$1)),""))</f>
        <v/>
      </c>
      <c r="J44" s="150"/>
    </row>
    <row r="45" spans="3:23" ht="16.5" thickBot="1">
      <c r="C45" s="154"/>
      <c r="D45" s="112" t="str">
        <f>IF(INDEX(IncomeStatement,Calculations!O42,1)="","",INDEX(IncomeStatement,Calculations!O42,1))</f>
        <v>Total Extraordinary Items</v>
      </c>
      <c r="E45" s="114">
        <f>IF($C$5=1,IF(Nb_1&gt;=E$1,IF(INDEX(IncomeStatement,Calculations!$O42,12+E$1)="","",INDEX(IncomeStatement,Calculations!$O42,12+E$1)),""),IF(Nb_2&gt;=E$1,IF(INDEX(IncomeStatement,Calculations!$O42,Nb_1+12+E$1)="","",INDEX(IncomeStatement,Calculations!$O42,Nb_1+12+E$1)),""))</f>
        <v>0</v>
      </c>
      <c r="F45" s="114">
        <f>IF($C$5=1,IF(Nb_1&gt;=F$1,IF(INDEX(IncomeStatement,Calculations!$O42,12+F$1)="","",INDEX(IncomeStatement,Calculations!$O42,12+F$1)),""),IF(Nb_2&gt;=F$1,IF(INDEX(IncomeStatement,Calculations!$O42,Nb_1+12+F$1)="","",INDEX(IncomeStatement,Calculations!$O42,Nb_1+12+F$1)),""))</f>
        <v>0</v>
      </c>
      <c r="G45" s="114">
        <f>IF($C$5=1,IF(Nb_1&gt;=G$1,IF(INDEX(IncomeStatement,Calculations!$O42,12+G$1)="","",INDEX(IncomeStatement,Calculations!$O42,12+G$1)),""),IF(Nb_2&gt;=G$1,IF(INDEX(IncomeStatement,Calculations!$O42,Nb_1+12+G$1)="","",INDEX(IncomeStatement,Calculations!$O42,Nb_1+12+G$1)),""))</f>
        <v>0</v>
      </c>
      <c r="H45" s="114">
        <f>IF($C$5=1,IF(Nb_1&gt;=H$1,IF(INDEX(IncomeStatement,Calculations!$O42,12+H$1)="","",INDEX(IncomeStatement,Calculations!$O42,12+H$1)),""),IF(Nb_2&gt;=H$1,IF(INDEX(IncomeStatement,Calculations!$O42,Nb_1+12+H$1)="","",INDEX(IncomeStatement,Calculations!$O42,Nb_1+12+H$1)),""))</f>
        <v>0</v>
      </c>
      <c r="I45" s="114" t="str">
        <f>IF($C$5=1,IF(Nb_1&gt;=I$1,IF(INDEX(IncomeStatement,Calculations!$O42,12+I$1)="","",INDEX(IncomeStatement,Calculations!$O42,12+I$1)),""),IF(Nb_2&gt;=I$1,IF(INDEX(IncomeStatement,Calculations!$O42,Nb_1+12+I$1)="","",INDEX(IncomeStatement,Calculations!$O42,Nb_1+12+I$1)),""))</f>
        <v/>
      </c>
      <c r="J45" s="150"/>
    </row>
    <row r="46" spans="3:23" ht="15.75">
      <c r="C46" s="154"/>
      <c r="D46" s="130" t="str">
        <f>IF(INDEX(IncomeStatement,Calculations!O43,1)="","",INDEX(IncomeStatement,Calculations!O43,1))</f>
        <v>Net Income</v>
      </c>
      <c r="E46" s="131">
        <f>IF($C$5=1,IF(Nb_1&gt;=E$1,IF(INDEX(IncomeStatement,Calculations!$O43,12+E$1)="","",INDEX(IncomeStatement,Calculations!$O43,12+E$1)),""),IF(Nb_2&gt;=E$1,IF(INDEX(IncomeStatement,Calculations!$O43,Nb_1+12+E$1)="","",INDEX(IncomeStatement,Calculations!$O43,Nb_1+12+E$1)),""))</f>
        <v>0</v>
      </c>
      <c r="F46" s="131">
        <f>IF($C$5=1,IF(Nb_1&gt;=F$1,IF(INDEX(IncomeStatement,Calculations!$O43,12+F$1)="","",INDEX(IncomeStatement,Calculations!$O43,12+F$1)),""),IF(Nb_2&gt;=F$1,IF(INDEX(IncomeStatement,Calculations!$O43,Nb_1+12+F$1)="","",INDEX(IncomeStatement,Calculations!$O43,Nb_1+12+F$1)),""))</f>
        <v>0</v>
      </c>
      <c r="G46" s="131">
        <f>IF($C$5=1,IF(Nb_1&gt;=G$1,IF(INDEX(IncomeStatement,Calculations!$O43,12+G$1)="","",INDEX(IncomeStatement,Calculations!$O43,12+G$1)),""),IF(Nb_2&gt;=G$1,IF(INDEX(IncomeStatement,Calculations!$O43,Nb_1+12+G$1)="","",INDEX(IncomeStatement,Calculations!$O43,Nb_1+12+G$1)),""))</f>
        <v>0</v>
      </c>
      <c r="H46" s="131">
        <f>IF($C$5=1,IF(Nb_1&gt;=H$1,IF(INDEX(IncomeStatement,Calculations!$O43,12+H$1)="","",INDEX(IncomeStatement,Calculations!$O43,12+H$1)),""),IF(Nb_2&gt;=H$1,IF(INDEX(IncomeStatement,Calculations!$O43,Nb_1+12+H$1)="","",INDEX(IncomeStatement,Calculations!$O43,Nb_1+12+H$1)),""))</f>
        <v>0</v>
      </c>
      <c r="I46" s="131" t="str">
        <f>IF($C$5=1,IF(Nb_1&gt;=I$1,IF(INDEX(IncomeStatement,Calculations!$O43,12+I$1)="","",INDEX(IncomeStatement,Calculations!$O43,12+I$1)),""),IF(Nb_2&gt;=I$1,IF(INDEX(IncomeStatement,Calculations!$O43,Nb_1+12+I$1)="","",INDEX(IncomeStatement,Calculations!$O43,Nb_1+12+I$1)),""))</f>
        <v/>
      </c>
      <c r="J46" s="150"/>
    </row>
    <row r="47" spans="3:23" ht="15.75">
      <c r="C47" s="154"/>
      <c r="D47" s="111" t="str">
        <f>IF(INDEX(IncomeStatement,Calculations!O44,1)="","",INDEX(IncomeStatement,Calculations!O44,1))</f>
        <v/>
      </c>
      <c r="E47" s="113" t="str">
        <f>IF($C$5=1,IF(Nb_1&gt;=E$1,IF(INDEX(IncomeStatement,Calculations!$O44,12+E$1)="","",INDEX(IncomeStatement,Calculations!$O44,12+E$1)),""),IF(Nb_2&gt;=E$1,IF(INDEX(IncomeStatement,Calculations!$O44,Nb_1+12+E$1)="","",INDEX(IncomeStatement,Calculations!$O44,Nb_1+12+E$1)),""))</f>
        <v/>
      </c>
      <c r="F47" s="113" t="str">
        <f>IF($C$5=1,IF(Nb_1&gt;=F$1,IF(INDEX(IncomeStatement,Calculations!$O44,12+F$1)="","",INDEX(IncomeStatement,Calculations!$O44,12+F$1)),""),IF(Nb_2&gt;=F$1,IF(INDEX(IncomeStatement,Calculations!$O44,Nb_1+12+F$1)="","",INDEX(IncomeStatement,Calculations!$O44,Nb_1+12+F$1)),""))</f>
        <v/>
      </c>
      <c r="G47" s="113" t="str">
        <f>IF($C$5=1,IF(Nb_1&gt;=G$1,IF(INDEX(IncomeStatement,Calculations!$O44,12+G$1)="","",INDEX(IncomeStatement,Calculations!$O44,12+G$1)),""),IF(Nb_2&gt;=G$1,IF(INDEX(IncomeStatement,Calculations!$O44,Nb_1+12+G$1)="","",INDEX(IncomeStatement,Calculations!$O44,Nb_1+12+G$1)),""))</f>
        <v/>
      </c>
      <c r="H47" s="113" t="str">
        <f>IF($C$5=1,IF(Nb_1&gt;=H$1,IF(INDEX(IncomeStatement,Calculations!$O44,12+H$1)="","",INDEX(IncomeStatement,Calculations!$O44,12+H$1)),""),IF(Nb_2&gt;=H$1,IF(INDEX(IncomeStatement,Calculations!$O44,Nb_1+12+H$1)="","",INDEX(IncomeStatement,Calculations!$O44,Nb_1+12+H$1)),""))</f>
        <v/>
      </c>
      <c r="I47" s="113" t="str">
        <f>IF($C$5=1,IF(Nb_1&gt;=I$1,IF(INDEX(IncomeStatement,Calculations!$O44,12+I$1)="","",INDEX(IncomeStatement,Calculations!$O44,12+I$1)),""),IF(Nb_2&gt;=I$1,IF(INDEX(IncomeStatement,Calculations!$O44,Nb_1+12+I$1)="","",INDEX(IncomeStatement,Calculations!$O44,Nb_1+12+I$1)),""))</f>
        <v/>
      </c>
      <c r="J47" s="150"/>
    </row>
    <row r="48" spans="3:23" ht="15.75">
      <c r="C48" s="154"/>
      <c r="D48" s="122" t="str">
        <f>IF(INDEX(IncomeStatement,Calculations!O45,1)="","",INDEX(IncomeStatement,Calculations!O45,1))</f>
        <v>Total Adjustments to Net Income</v>
      </c>
      <c r="E48" s="123">
        <f>IF($C$5=1,IF(Nb_1&gt;=E$1,IF(INDEX(IncomeStatement,Calculations!$O45,12+E$1)="","",INDEX(IncomeStatement,Calculations!$O45,12+E$1)),""),IF(Nb_2&gt;=E$1,IF(INDEX(IncomeStatement,Calculations!$O45,Nb_1+12+E$1)="","",INDEX(IncomeStatement,Calculations!$O45,Nb_1+12+E$1)),""))</f>
        <v>0</v>
      </c>
      <c r="F48" s="123">
        <f>IF($C$5=1,IF(Nb_1&gt;=F$1,IF(INDEX(IncomeStatement,Calculations!$O45,12+F$1)="","",INDEX(IncomeStatement,Calculations!$O45,12+F$1)),""),IF(Nb_2&gt;=F$1,IF(INDEX(IncomeStatement,Calculations!$O45,Nb_1+12+F$1)="","",INDEX(IncomeStatement,Calculations!$O45,Nb_1+12+F$1)),""))</f>
        <v>0</v>
      </c>
      <c r="G48" s="123">
        <f>IF($C$5=1,IF(Nb_1&gt;=G$1,IF(INDEX(IncomeStatement,Calculations!$O45,12+G$1)="","",INDEX(IncomeStatement,Calculations!$O45,12+G$1)),""),IF(Nb_2&gt;=G$1,IF(INDEX(IncomeStatement,Calculations!$O45,Nb_1+12+G$1)="","",INDEX(IncomeStatement,Calculations!$O45,Nb_1+12+G$1)),""))</f>
        <v>0</v>
      </c>
      <c r="H48" s="123">
        <f>IF($C$5=1,IF(Nb_1&gt;=H$1,IF(INDEX(IncomeStatement,Calculations!$O45,12+H$1)="","",INDEX(IncomeStatement,Calculations!$O45,12+H$1)),""),IF(Nb_2&gt;=H$1,IF(INDEX(IncomeStatement,Calculations!$O45,Nb_1+12+H$1)="","",INDEX(IncomeStatement,Calculations!$O45,Nb_1+12+H$1)),""))</f>
        <v>0</v>
      </c>
      <c r="I48" s="123" t="str">
        <f>IF($C$5=1,IF(Nb_1&gt;=I$1,IF(INDEX(IncomeStatement,Calculations!$O45,12+I$1)="","",INDEX(IncomeStatement,Calculations!$O45,12+I$1)),""),IF(Nb_2&gt;=I$1,IF(INDEX(IncomeStatement,Calculations!$O45,Nb_1+12+I$1)="","",INDEX(IncomeStatement,Calculations!$O45,Nb_1+12+I$1)),""))</f>
        <v/>
      </c>
      <c r="J48" s="150"/>
    </row>
    <row r="49" spans="3:10" ht="15.75">
      <c r="C49" s="154"/>
      <c r="D49" s="115" t="str">
        <f>IF(INDEX(IncomeStatement,Calculations!O46,1)="","",INDEX(IncomeStatement,Calculations!O46,1))</f>
        <v xml:space="preserve">    Preferred Dividends</v>
      </c>
      <c r="E49" s="124">
        <f>IF($C$5=1,IF(Nb_1&gt;=E$1,IF(INDEX(IncomeStatement,Calculations!$O46,12+E$1)="","",INDEX(IncomeStatement,Calculations!$O46,12+E$1)),""),IF(Nb_2&gt;=E$1,IF(INDEX(IncomeStatement,Calculations!$O46,Nb_1+12+E$1)="","",INDEX(IncomeStatement,Calculations!$O46,Nb_1+12+E$1)),""))</f>
        <v>0</v>
      </c>
      <c r="F49" s="124">
        <f>IF($C$5=1,IF(Nb_1&gt;=F$1,IF(INDEX(IncomeStatement,Calculations!$O46,12+F$1)="","",INDEX(IncomeStatement,Calculations!$O46,12+F$1)),""),IF(Nb_2&gt;=F$1,IF(INDEX(IncomeStatement,Calculations!$O46,Nb_1+12+F$1)="","",INDEX(IncomeStatement,Calculations!$O46,Nb_1+12+F$1)),""))</f>
        <v>0</v>
      </c>
      <c r="G49" s="124">
        <f>IF($C$5=1,IF(Nb_1&gt;=G$1,IF(INDEX(IncomeStatement,Calculations!$O46,12+G$1)="","",INDEX(IncomeStatement,Calculations!$O46,12+G$1)),""),IF(Nb_2&gt;=G$1,IF(INDEX(IncomeStatement,Calculations!$O46,Nb_1+12+G$1)="","",INDEX(IncomeStatement,Calculations!$O46,Nb_1+12+G$1)),""))</f>
        <v>0</v>
      </c>
      <c r="H49" s="124">
        <f>IF($C$5=1,IF(Nb_1&gt;=H$1,IF(INDEX(IncomeStatement,Calculations!$O46,12+H$1)="","",INDEX(IncomeStatement,Calculations!$O46,12+H$1)),""),IF(Nb_2&gt;=H$1,IF(INDEX(IncomeStatement,Calculations!$O46,Nb_1+12+H$1)="","",INDEX(IncomeStatement,Calculations!$O46,Nb_1+12+H$1)),""))</f>
        <v>0</v>
      </c>
      <c r="I49" s="124" t="str">
        <f>IF($C$5=1,IF(Nb_1&gt;=I$1,IF(INDEX(IncomeStatement,Calculations!$O46,12+I$1)="","",INDEX(IncomeStatement,Calculations!$O46,12+I$1)),""),IF(Nb_2&gt;=I$1,IF(INDEX(IncomeStatement,Calculations!$O46,Nb_1+12+I$1)="","",INDEX(IncomeStatement,Calculations!$O46,Nb_1+12+I$1)),""))</f>
        <v/>
      </c>
      <c r="J49" s="150"/>
    </row>
    <row r="50" spans="3:10" ht="15.75">
      <c r="C50" s="154"/>
      <c r="D50" s="115" t="str">
        <f>IF(INDEX(IncomeStatement,Calculations!O47,1)="","",INDEX(IncomeStatement,Calculations!O47,1))</f>
        <v xml:space="preserve">    General Partners' Distributions</v>
      </c>
      <c r="E50" s="124">
        <f>IF($C$5=1,IF(Nb_1&gt;=E$1,IF(INDEX(IncomeStatement,Calculations!$O47,12+E$1)="","",INDEX(IncomeStatement,Calculations!$O47,12+E$1)),""),IF(Nb_2&gt;=E$1,IF(INDEX(IncomeStatement,Calculations!$O47,Nb_1+12+E$1)="","",INDEX(IncomeStatement,Calculations!$O47,Nb_1+12+E$1)),""))</f>
        <v>0</v>
      </c>
      <c r="F50" s="124">
        <f>IF($C$5=1,IF(Nb_1&gt;=F$1,IF(INDEX(IncomeStatement,Calculations!$O47,12+F$1)="","",INDEX(IncomeStatement,Calculations!$O47,12+F$1)),""),IF(Nb_2&gt;=F$1,IF(INDEX(IncomeStatement,Calculations!$O47,Nb_1+12+F$1)="","",INDEX(IncomeStatement,Calculations!$O47,Nb_1+12+F$1)),""))</f>
        <v>0</v>
      </c>
      <c r="G50" s="124">
        <f>IF($C$5=1,IF(Nb_1&gt;=G$1,IF(INDEX(IncomeStatement,Calculations!$O47,12+G$1)="","",INDEX(IncomeStatement,Calculations!$O47,12+G$1)),""),IF(Nb_2&gt;=G$1,IF(INDEX(IncomeStatement,Calculations!$O47,Nb_1+12+G$1)="","",INDEX(IncomeStatement,Calculations!$O47,Nb_1+12+G$1)),""))</f>
        <v>0</v>
      </c>
      <c r="H50" s="124">
        <f>IF($C$5=1,IF(Nb_1&gt;=H$1,IF(INDEX(IncomeStatement,Calculations!$O47,12+H$1)="","",INDEX(IncomeStatement,Calculations!$O47,12+H$1)),""),IF(Nb_2&gt;=H$1,IF(INDEX(IncomeStatement,Calculations!$O47,Nb_1+12+H$1)="","",INDEX(IncomeStatement,Calculations!$O47,Nb_1+12+H$1)),""))</f>
        <v>0</v>
      </c>
      <c r="I50" s="124" t="str">
        <f>IF($C$5=1,IF(Nb_1&gt;=I$1,IF(INDEX(IncomeStatement,Calculations!$O47,12+I$1)="","",INDEX(IncomeStatement,Calculations!$O47,12+I$1)),""),IF(Nb_2&gt;=I$1,IF(INDEX(IncomeStatement,Calculations!$O47,Nb_1+12+I$1)="","",INDEX(IncomeStatement,Calculations!$O47,Nb_1+12+I$1)),""))</f>
        <v/>
      </c>
      <c r="J50" s="163"/>
    </row>
    <row r="51" spans="3:10" ht="15.75">
      <c r="C51" s="154"/>
      <c r="D51" s="115" t="str">
        <f>IF(INDEX(IncomeStatement,Calculations!O48,1)="","",INDEX(IncomeStatement,Calculations!O48,1))</f>
        <v>Basic Weighted Average Shares</v>
      </c>
      <c r="E51" s="124">
        <f>IF($C$5=1,IF(Nb_1&gt;=E$1,IF(INDEX(IncomeStatement,Calculations!$O48,12+E$1)="","",INDEX(IncomeStatement,Calculations!$O48,12+E$1)),""),IF(Nb_2&gt;=E$1,IF(INDEX(IncomeStatement,Calculations!$O48,Nb_1+12+E$1)="","",INDEX(IncomeStatement,Calculations!$O48,Nb_1+12+E$1)),""))</f>
        <v>0</v>
      </c>
      <c r="F51" s="124">
        <f>IF($C$5=1,IF(Nb_1&gt;=F$1,IF(INDEX(IncomeStatement,Calculations!$O48,12+F$1)="","",INDEX(IncomeStatement,Calculations!$O48,12+F$1)),""),IF(Nb_2&gt;=F$1,IF(INDEX(IncomeStatement,Calculations!$O48,Nb_1+12+F$1)="","",INDEX(IncomeStatement,Calculations!$O48,Nb_1+12+F$1)),""))</f>
        <v>0</v>
      </c>
      <c r="G51" s="124">
        <f>IF($C$5=1,IF(Nb_1&gt;=G$1,IF(INDEX(IncomeStatement,Calculations!$O48,12+G$1)="","",INDEX(IncomeStatement,Calculations!$O48,12+G$1)),""),IF(Nb_2&gt;=G$1,IF(INDEX(IncomeStatement,Calculations!$O48,Nb_1+12+G$1)="","",INDEX(IncomeStatement,Calculations!$O48,Nb_1+12+G$1)),""))</f>
        <v>0</v>
      </c>
      <c r="H51" s="124">
        <f>IF($C$5=1,IF(Nb_1&gt;=H$1,IF(INDEX(IncomeStatement,Calculations!$O48,12+H$1)="","",INDEX(IncomeStatement,Calculations!$O48,12+H$1)),""),IF(Nb_2&gt;=H$1,IF(INDEX(IncomeStatement,Calculations!$O48,Nb_1+12+H$1)="","",INDEX(IncomeStatement,Calculations!$O48,Nb_1+12+H$1)),""))</f>
        <v>0</v>
      </c>
      <c r="I51" s="124" t="str">
        <f>IF($C$5=1,IF(Nb_1&gt;=I$1,IF(INDEX(IncomeStatement,Calculations!$O48,12+I$1)="","",INDEX(IncomeStatement,Calculations!$O48,12+I$1)),""),IF(Nb_2&gt;=I$1,IF(INDEX(IncomeStatement,Calculations!$O48,Nb_1+12+I$1)="","",INDEX(IncomeStatement,Calculations!$O48,Nb_1+12+I$1)),""))</f>
        <v/>
      </c>
      <c r="J51" s="150"/>
    </row>
    <row r="52" spans="3:10" ht="15.75">
      <c r="C52" s="154"/>
      <c r="D52" s="115" t="str">
        <f>IF(INDEX(IncomeStatement,Calculations!O49,1)="","",INDEX(IncomeStatement,Calculations!O49,1))</f>
        <v>Basic EPS Excluding Extraordinary Items</v>
      </c>
      <c r="E52" s="124">
        <f>IF($C$5=1,IF(Nb_1&gt;=E$1,IF(INDEX(IncomeStatement,Calculations!$O49,12+E$1)="","",INDEX(IncomeStatement,Calculations!$O49,12+E$1)),""),IF(Nb_2&gt;=E$1,IF(INDEX(IncomeStatement,Calculations!$O49,Nb_1+12+E$1)="","",INDEX(IncomeStatement,Calculations!$O49,Nb_1+12+E$1)),""))</f>
        <v>0</v>
      </c>
      <c r="F52" s="124">
        <f>IF($C$5=1,IF(Nb_1&gt;=F$1,IF(INDEX(IncomeStatement,Calculations!$O49,12+F$1)="","",INDEX(IncomeStatement,Calculations!$O49,12+F$1)),""),IF(Nb_2&gt;=F$1,IF(INDEX(IncomeStatement,Calculations!$O49,Nb_1+12+F$1)="","",INDEX(IncomeStatement,Calculations!$O49,Nb_1+12+F$1)),""))</f>
        <v>0</v>
      </c>
      <c r="G52" s="124">
        <f>IF($C$5=1,IF(Nb_1&gt;=G$1,IF(INDEX(IncomeStatement,Calculations!$O49,12+G$1)="","",INDEX(IncomeStatement,Calculations!$O49,12+G$1)),""),IF(Nb_2&gt;=G$1,IF(INDEX(IncomeStatement,Calculations!$O49,Nb_1+12+G$1)="","",INDEX(IncomeStatement,Calculations!$O49,Nb_1+12+G$1)),""))</f>
        <v>0</v>
      </c>
      <c r="H52" s="124">
        <f>IF($C$5=1,IF(Nb_1&gt;=H$1,IF(INDEX(IncomeStatement,Calculations!$O49,12+H$1)="","",INDEX(IncomeStatement,Calculations!$O49,12+H$1)),""),IF(Nb_2&gt;=H$1,IF(INDEX(IncomeStatement,Calculations!$O49,Nb_1+12+H$1)="","",INDEX(IncomeStatement,Calculations!$O49,Nb_1+12+H$1)),""))</f>
        <v>0</v>
      </c>
      <c r="I52" s="124" t="str">
        <f>IF($C$5=1,IF(Nb_1&gt;=I$1,IF(INDEX(IncomeStatement,Calculations!$O49,12+I$1)="","",INDEX(IncomeStatement,Calculations!$O49,12+I$1)),""),IF(Nb_2&gt;=I$1,IF(INDEX(IncomeStatement,Calculations!$O49,Nb_1+12+I$1)="","",INDEX(IncomeStatement,Calculations!$O49,Nb_1+12+I$1)),""))</f>
        <v/>
      </c>
      <c r="J52" s="163"/>
    </row>
    <row r="53" spans="3:10" ht="15.75">
      <c r="C53" s="154"/>
      <c r="D53" s="115" t="str">
        <f>IF(INDEX(IncomeStatement,Calculations!O50,1)="","",INDEX(IncomeStatement,Calculations!O50,1))</f>
        <v>Basic EPS Including Extraordinary Items</v>
      </c>
      <c r="E53" s="124">
        <f>IF($C$5=1,IF(Nb_1&gt;=E$1,IF(INDEX(IncomeStatement,Calculations!$O50,12+E$1)="","",INDEX(IncomeStatement,Calculations!$O50,12+E$1)),""),IF(Nb_2&gt;=E$1,IF(INDEX(IncomeStatement,Calculations!$O50,Nb_1+12+E$1)="","",INDEX(IncomeStatement,Calculations!$O50,Nb_1+12+E$1)),""))</f>
        <v>0</v>
      </c>
      <c r="F53" s="124">
        <f>IF($C$5=1,IF(Nb_1&gt;=F$1,IF(INDEX(IncomeStatement,Calculations!$O50,12+F$1)="","",INDEX(IncomeStatement,Calculations!$O50,12+F$1)),""),IF(Nb_2&gt;=F$1,IF(INDEX(IncomeStatement,Calculations!$O50,Nb_1+12+F$1)="","",INDEX(IncomeStatement,Calculations!$O50,Nb_1+12+F$1)),""))</f>
        <v>0</v>
      </c>
      <c r="G53" s="124">
        <f>IF($C$5=1,IF(Nb_1&gt;=G$1,IF(INDEX(IncomeStatement,Calculations!$O50,12+G$1)="","",INDEX(IncomeStatement,Calculations!$O50,12+G$1)),""),IF(Nb_2&gt;=G$1,IF(INDEX(IncomeStatement,Calculations!$O50,Nb_1+12+G$1)="","",INDEX(IncomeStatement,Calculations!$O50,Nb_1+12+G$1)),""))</f>
        <v>0</v>
      </c>
      <c r="H53" s="124">
        <f>IF($C$5=1,IF(Nb_1&gt;=H$1,IF(INDEX(IncomeStatement,Calculations!$O50,12+H$1)="","",INDEX(IncomeStatement,Calculations!$O50,12+H$1)),""),IF(Nb_2&gt;=H$1,IF(INDEX(IncomeStatement,Calculations!$O50,Nb_1+12+H$1)="","",INDEX(IncomeStatement,Calculations!$O50,Nb_1+12+H$1)),""))</f>
        <v>0</v>
      </c>
      <c r="I53" s="124" t="str">
        <f>IF($C$5=1,IF(Nb_1&gt;=I$1,IF(INDEX(IncomeStatement,Calculations!$O50,12+I$1)="","",INDEX(IncomeStatement,Calculations!$O50,12+I$1)),""),IF(Nb_2&gt;=I$1,IF(INDEX(IncomeStatement,Calculations!$O50,Nb_1+12+I$1)="","",INDEX(IncomeStatement,Calculations!$O50,Nb_1+12+I$1)),""))</f>
        <v/>
      </c>
      <c r="J53" s="150"/>
    </row>
    <row r="54" spans="3:10" ht="15.75">
      <c r="C54" s="154"/>
      <c r="D54" s="115" t="str">
        <f>IF(INDEX(IncomeStatement,Calculations!O51,1)="","",INDEX(IncomeStatement,Calculations!O51,1))</f>
        <v>Diluted Weighted Average Shares</v>
      </c>
      <c r="E54" s="124">
        <f>IF($C$5=1,IF(Nb_1&gt;=E$1,IF(INDEX(IncomeStatement,Calculations!$O51,12+E$1)="","",INDEX(IncomeStatement,Calculations!$O51,12+E$1)),""),IF(Nb_2&gt;=E$1,IF(INDEX(IncomeStatement,Calculations!$O51,Nb_1+12+E$1)="","",INDEX(IncomeStatement,Calculations!$O51,Nb_1+12+E$1)),""))</f>
        <v>0</v>
      </c>
      <c r="F54" s="124">
        <f>IF($C$5=1,IF(Nb_1&gt;=F$1,IF(INDEX(IncomeStatement,Calculations!$O51,12+F$1)="","",INDEX(IncomeStatement,Calculations!$O51,12+F$1)),""),IF(Nb_2&gt;=F$1,IF(INDEX(IncomeStatement,Calculations!$O51,Nb_1+12+F$1)="","",INDEX(IncomeStatement,Calculations!$O51,Nb_1+12+F$1)),""))</f>
        <v>0</v>
      </c>
      <c r="G54" s="124">
        <f>IF($C$5=1,IF(Nb_1&gt;=G$1,IF(INDEX(IncomeStatement,Calculations!$O51,12+G$1)="","",INDEX(IncomeStatement,Calculations!$O51,12+G$1)),""),IF(Nb_2&gt;=G$1,IF(INDEX(IncomeStatement,Calculations!$O51,Nb_1+12+G$1)="","",INDEX(IncomeStatement,Calculations!$O51,Nb_1+12+G$1)),""))</f>
        <v>0</v>
      </c>
      <c r="H54" s="124">
        <f>IF($C$5=1,IF(Nb_1&gt;=H$1,IF(INDEX(IncomeStatement,Calculations!$O51,12+H$1)="","",INDEX(IncomeStatement,Calculations!$O51,12+H$1)),""),IF(Nb_2&gt;=H$1,IF(INDEX(IncomeStatement,Calculations!$O51,Nb_1+12+H$1)="","",INDEX(IncomeStatement,Calculations!$O51,Nb_1+12+H$1)),""))</f>
        <v>0</v>
      </c>
      <c r="I54" s="124" t="str">
        <f>IF($C$5=1,IF(Nb_1&gt;=I$1,IF(INDEX(IncomeStatement,Calculations!$O51,12+I$1)="","",INDEX(IncomeStatement,Calculations!$O51,12+I$1)),""),IF(Nb_2&gt;=I$1,IF(INDEX(IncomeStatement,Calculations!$O51,Nb_1+12+I$1)="","",INDEX(IncomeStatement,Calculations!$O51,Nb_1+12+I$1)),""))</f>
        <v/>
      </c>
      <c r="J54" s="164"/>
    </row>
    <row r="55" spans="3:10" ht="15.75">
      <c r="C55" s="154"/>
      <c r="D55" s="115" t="str">
        <f>IF(INDEX(IncomeStatement,Calculations!O52,1)="","",INDEX(IncomeStatement,Calculations!O52,1))</f>
        <v>Diluted EPS Excluding Extrordinary Items</v>
      </c>
      <c r="E55" s="124">
        <f>IF($C$5=1,IF(Nb_1&gt;=E$1,IF(INDEX(IncomeStatement,Calculations!$O52,12+E$1)="","",INDEX(IncomeStatement,Calculations!$O52,12+E$1)),""),IF(Nb_2&gt;=E$1,IF(INDEX(IncomeStatement,Calculations!$O52,Nb_1+12+E$1)="","",INDEX(IncomeStatement,Calculations!$O52,Nb_1+12+E$1)),""))</f>
        <v>0</v>
      </c>
      <c r="F55" s="124">
        <f>IF($C$5=1,IF(Nb_1&gt;=F$1,IF(INDEX(IncomeStatement,Calculations!$O52,12+F$1)="","",INDEX(IncomeStatement,Calculations!$O52,12+F$1)),""),IF(Nb_2&gt;=F$1,IF(INDEX(IncomeStatement,Calculations!$O52,Nb_1+12+F$1)="","",INDEX(IncomeStatement,Calculations!$O52,Nb_1+12+F$1)),""))</f>
        <v>0</v>
      </c>
      <c r="G55" s="124">
        <f>IF($C$5=1,IF(Nb_1&gt;=G$1,IF(INDEX(IncomeStatement,Calculations!$O52,12+G$1)="","",INDEX(IncomeStatement,Calculations!$O52,12+G$1)),""),IF(Nb_2&gt;=G$1,IF(INDEX(IncomeStatement,Calculations!$O52,Nb_1+12+G$1)="","",INDEX(IncomeStatement,Calculations!$O52,Nb_1+12+G$1)),""))</f>
        <v>0</v>
      </c>
      <c r="H55" s="124">
        <f>IF($C$5=1,IF(Nb_1&gt;=H$1,IF(INDEX(IncomeStatement,Calculations!$O52,12+H$1)="","",INDEX(IncomeStatement,Calculations!$O52,12+H$1)),""),IF(Nb_2&gt;=H$1,IF(INDEX(IncomeStatement,Calculations!$O52,Nb_1+12+H$1)="","",INDEX(IncomeStatement,Calculations!$O52,Nb_1+12+H$1)),""))</f>
        <v>0</v>
      </c>
      <c r="I55" s="124" t="str">
        <f>IF($C$5=1,IF(Nb_1&gt;=I$1,IF(INDEX(IncomeStatement,Calculations!$O52,12+I$1)="","",INDEX(IncomeStatement,Calculations!$O52,12+I$1)),""),IF(Nb_2&gt;=I$1,IF(INDEX(IncomeStatement,Calculations!$O52,Nb_1+12+I$1)="","",INDEX(IncomeStatement,Calculations!$O52,Nb_1+12+I$1)),""))</f>
        <v/>
      </c>
      <c r="J55" s="150"/>
    </row>
    <row r="56" spans="3:10" ht="15.75">
      <c r="C56" s="154"/>
      <c r="D56" s="115" t="str">
        <f>IF(INDEX(IncomeStatement,Calculations!O53,1)="","",INDEX(IncomeStatement,Calculations!O53,1))</f>
        <v>Diluted EPS Including Extraordinary Items</v>
      </c>
      <c r="E56" s="124">
        <f>IF($C$5=1,IF(Nb_1&gt;=E$1,IF(INDEX(IncomeStatement,Calculations!$O53,12+E$1)="","",INDEX(IncomeStatement,Calculations!$O53,12+E$1)),""),IF(Nb_2&gt;=E$1,IF(INDEX(IncomeStatement,Calculations!$O53,Nb_1+12+E$1)="","",INDEX(IncomeStatement,Calculations!$O53,Nb_1+12+E$1)),""))</f>
        <v>0</v>
      </c>
      <c r="F56" s="124">
        <f>IF($C$5=1,IF(Nb_1&gt;=F$1,IF(INDEX(IncomeStatement,Calculations!$O53,12+F$1)="","",INDEX(IncomeStatement,Calculations!$O53,12+F$1)),""),IF(Nb_2&gt;=F$1,IF(INDEX(IncomeStatement,Calculations!$O53,Nb_1+12+F$1)="","",INDEX(IncomeStatement,Calculations!$O53,Nb_1+12+F$1)),""))</f>
        <v>0</v>
      </c>
      <c r="G56" s="124">
        <f>IF($C$5=1,IF(Nb_1&gt;=G$1,IF(INDEX(IncomeStatement,Calculations!$O53,12+G$1)="","",INDEX(IncomeStatement,Calculations!$O53,12+G$1)),""),IF(Nb_2&gt;=G$1,IF(INDEX(IncomeStatement,Calculations!$O53,Nb_1+12+G$1)="","",INDEX(IncomeStatement,Calculations!$O53,Nb_1+12+G$1)),""))</f>
        <v>0</v>
      </c>
      <c r="H56" s="124">
        <f>IF($C$5=1,IF(Nb_1&gt;=H$1,IF(INDEX(IncomeStatement,Calculations!$O53,12+H$1)="","",INDEX(IncomeStatement,Calculations!$O53,12+H$1)),""),IF(Nb_2&gt;=H$1,IF(INDEX(IncomeStatement,Calculations!$O53,Nb_1+12+H$1)="","",INDEX(IncomeStatement,Calculations!$O53,Nb_1+12+H$1)),""))</f>
        <v>0</v>
      </c>
      <c r="I56" s="124" t="str">
        <f>IF($C$5=1,IF(Nb_1&gt;=I$1,IF(INDEX(IncomeStatement,Calculations!$O53,12+I$1)="","",INDEX(IncomeStatement,Calculations!$O53,12+I$1)),""),IF(Nb_2&gt;=I$1,IF(INDEX(IncomeStatement,Calculations!$O53,Nb_1+12+I$1)="","",INDEX(IncomeStatement,Calculations!$O53,Nb_1+12+I$1)),""))</f>
        <v/>
      </c>
      <c r="J56" s="150"/>
    </row>
    <row r="57" spans="3:10" ht="15.75">
      <c r="C57" s="154"/>
      <c r="D57" s="115" t="str">
        <f>IF(INDEX(IncomeStatement,Calculations!O54,1)="","",INDEX(IncomeStatement,Calculations!O54,1))</f>
        <v>Dividends per Share - Common Stock Primary Issue</v>
      </c>
      <c r="E57" s="124">
        <f>IF($C$5=1,IF(Nb_1&gt;=E$1,IF(INDEX(IncomeStatement,Calculations!$O54,12+E$1)="","",INDEX(IncomeStatement,Calculations!$O54,12+E$1)),""),IF(Nb_2&gt;=E$1,IF(INDEX(IncomeStatement,Calculations!$O54,Nb_1+12+E$1)="","",INDEX(IncomeStatement,Calculations!$O54,Nb_1+12+E$1)),""))</f>
        <v>0</v>
      </c>
      <c r="F57" s="124">
        <f>IF($C$5=1,IF(Nb_1&gt;=F$1,IF(INDEX(IncomeStatement,Calculations!$O54,12+F$1)="","",INDEX(IncomeStatement,Calculations!$O54,12+F$1)),""),IF(Nb_2&gt;=F$1,IF(INDEX(IncomeStatement,Calculations!$O54,Nb_1+12+F$1)="","",INDEX(IncomeStatement,Calculations!$O54,Nb_1+12+F$1)),""))</f>
        <v>0</v>
      </c>
      <c r="G57" s="124">
        <f>IF($C$5=1,IF(Nb_1&gt;=G$1,IF(INDEX(IncomeStatement,Calculations!$O54,12+G$1)="","",INDEX(IncomeStatement,Calculations!$O54,12+G$1)),""),IF(Nb_2&gt;=G$1,IF(INDEX(IncomeStatement,Calculations!$O54,Nb_1+12+G$1)="","",INDEX(IncomeStatement,Calculations!$O54,Nb_1+12+G$1)),""))</f>
        <v>0</v>
      </c>
      <c r="H57" s="124">
        <f>IF($C$5=1,IF(Nb_1&gt;=H$1,IF(INDEX(IncomeStatement,Calculations!$O54,12+H$1)="","",INDEX(IncomeStatement,Calculations!$O54,12+H$1)),""),IF(Nb_2&gt;=H$1,IF(INDEX(IncomeStatement,Calculations!$O54,Nb_1+12+H$1)="","",INDEX(IncomeStatement,Calculations!$O54,Nb_1+12+H$1)),""))</f>
        <v>0</v>
      </c>
      <c r="I57" s="124" t="str">
        <f>IF($C$5=1,IF(Nb_1&gt;=I$1,IF(INDEX(IncomeStatement,Calculations!$O54,12+I$1)="","",INDEX(IncomeStatement,Calculations!$O54,12+I$1)),""),IF(Nb_2&gt;=I$1,IF(INDEX(IncomeStatement,Calculations!$O54,Nb_1+12+I$1)="","",INDEX(IncomeStatement,Calculations!$O54,Nb_1+12+I$1)),""))</f>
        <v/>
      </c>
      <c r="J57" s="150"/>
    </row>
    <row r="58" spans="3:10" ht="15.75">
      <c r="C58" s="154"/>
      <c r="D58" s="115" t="str">
        <f>IF(INDEX(IncomeStatement,Calculations!O55,1)="","",INDEX(IncomeStatement,Calculations!O55,1))</f>
        <v>Gross Dividends - Common Stock</v>
      </c>
      <c r="E58" s="124">
        <f>IF($C$5=1,IF(Nb_1&gt;=E$1,IF(INDEX(IncomeStatement,Calculations!$O55,12+E$1)="","",INDEX(IncomeStatement,Calculations!$O55,12+E$1)),""),IF(Nb_2&gt;=E$1,IF(INDEX(IncomeStatement,Calculations!$O55,Nb_1+12+E$1)="","",INDEX(IncomeStatement,Calculations!$O55,Nb_1+12+E$1)),""))</f>
        <v>0</v>
      </c>
      <c r="F58" s="124">
        <f>IF($C$5=1,IF(Nb_1&gt;=F$1,IF(INDEX(IncomeStatement,Calculations!$O55,12+F$1)="","",INDEX(IncomeStatement,Calculations!$O55,12+F$1)),""),IF(Nb_2&gt;=F$1,IF(INDEX(IncomeStatement,Calculations!$O55,Nb_1+12+F$1)="","",INDEX(IncomeStatement,Calculations!$O55,Nb_1+12+F$1)),""))</f>
        <v>0</v>
      </c>
      <c r="G58" s="124">
        <f>IF($C$5=1,IF(Nb_1&gt;=G$1,IF(INDEX(IncomeStatement,Calculations!$O55,12+G$1)="","",INDEX(IncomeStatement,Calculations!$O55,12+G$1)),""),IF(Nb_2&gt;=G$1,IF(INDEX(IncomeStatement,Calculations!$O55,Nb_1+12+G$1)="","",INDEX(IncomeStatement,Calculations!$O55,Nb_1+12+G$1)),""))</f>
        <v>0</v>
      </c>
      <c r="H58" s="124">
        <f>IF($C$5=1,IF(Nb_1&gt;=H$1,IF(INDEX(IncomeStatement,Calculations!$O55,12+H$1)="","",INDEX(IncomeStatement,Calculations!$O55,12+H$1)),""),IF(Nb_2&gt;=H$1,IF(INDEX(IncomeStatement,Calculations!$O55,Nb_1+12+H$1)="","",INDEX(IncomeStatement,Calculations!$O55,Nb_1+12+H$1)),""))</f>
        <v>0</v>
      </c>
      <c r="I58" s="124" t="str">
        <f>IF($C$5=1,IF(Nb_1&gt;=I$1,IF(INDEX(IncomeStatement,Calculations!$O55,12+I$1)="","",INDEX(IncomeStatement,Calculations!$O55,12+I$1)),""),IF(Nb_2&gt;=I$1,IF(INDEX(IncomeStatement,Calculations!$O55,Nb_1+12+I$1)="","",INDEX(IncomeStatement,Calculations!$O55,Nb_1+12+I$1)),""))</f>
        <v/>
      </c>
      <c r="J58" s="150"/>
    </row>
    <row r="59" spans="3:10" ht="15.75">
      <c r="C59" s="154"/>
      <c r="D59" s="115" t="str">
        <f>IF(INDEX(IncomeStatement,Calculations!O56,1)="","",INDEX(IncomeStatement,Calculations!O56,1))</f>
        <v>Interest Expense, Supplemental</v>
      </c>
      <c r="E59" s="124">
        <f>IF($C$5=1,IF(Nb_1&gt;=E$1,IF(INDEX(IncomeStatement,Calculations!$O56,12+E$1)="","",INDEX(IncomeStatement,Calculations!$O56,12+E$1)),""),IF(Nb_2&gt;=E$1,IF(INDEX(IncomeStatement,Calculations!$O56,Nb_1+12+E$1)="","",INDEX(IncomeStatement,Calculations!$O56,Nb_1+12+E$1)),""))</f>
        <v>0</v>
      </c>
      <c r="F59" s="124">
        <f>IF($C$5=1,IF(Nb_1&gt;=F$1,IF(INDEX(IncomeStatement,Calculations!$O56,12+F$1)="","",INDEX(IncomeStatement,Calculations!$O56,12+F$1)),""),IF(Nb_2&gt;=F$1,IF(INDEX(IncomeStatement,Calculations!$O56,Nb_1+12+F$1)="","",INDEX(IncomeStatement,Calculations!$O56,Nb_1+12+F$1)),""))</f>
        <v>0</v>
      </c>
      <c r="G59" s="124">
        <f>IF($C$5=1,IF(Nb_1&gt;=G$1,IF(INDEX(IncomeStatement,Calculations!$O56,12+G$1)="","",INDEX(IncomeStatement,Calculations!$O56,12+G$1)),""),IF(Nb_2&gt;=G$1,IF(INDEX(IncomeStatement,Calculations!$O56,Nb_1+12+G$1)="","",INDEX(IncomeStatement,Calculations!$O56,Nb_1+12+G$1)),""))</f>
        <v>0</v>
      </c>
      <c r="H59" s="124">
        <f>IF($C$5=1,IF(Nb_1&gt;=H$1,IF(INDEX(IncomeStatement,Calculations!$O56,12+H$1)="","",INDEX(IncomeStatement,Calculations!$O56,12+H$1)),""),IF(Nb_2&gt;=H$1,IF(INDEX(IncomeStatement,Calculations!$O56,Nb_1+12+H$1)="","",INDEX(IncomeStatement,Calculations!$O56,Nb_1+12+H$1)),""))</f>
        <v>0</v>
      </c>
      <c r="I59" s="124" t="str">
        <f>IF($C$5=1,IF(Nb_1&gt;=I$1,IF(INDEX(IncomeStatement,Calculations!$O56,12+I$1)="","",INDEX(IncomeStatement,Calculations!$O56,12+I$1)),""),IF(Nb_2&gt;=I$1,IF(INDEX(IncomeStatement,Calculations!$O56,Nb_1+12+I$1)="","",INDEX(IncomeStatement,Calculations!$O56,Nb_1+12+I$1)),""))</f>
        <v/>
      </c>
      <c r="J59" s="150"/>
    </row>
    <row r="60" spans="3:10" ht="15.75">
      <c r="C60" s="154"/>
      <c r="D60" s="115" t="str">
        <f>IF(INDEX(IncomeStatement,Calculations!O57,1)="","",INDEX(IncomeStatement,Calculations!O57,1))</f>
        <v>Depreciation, Supplemental</v>
      </c>
      <c r="E60" s="124">
        <f>IF($C$5=1,IF(Nb_1&gt;=E$1,IF(INDEX(IncomeStatement,Calculations!$O57,12+E$1)="","",INDEX(IncomeStatement,Calculations!$O57,12+E$1)),""),IF(Nb_2&gt;=E$1,IF(INDEX(IncomeStatement,Calculations!$O57,Nb_1+12+E$1)="","",INDEX(IncomeStatement,Calculations!$O57,Nb_1+12+E$1)),""))</f>
        <v>0</v>
      </c>
      <c r="F60" s="124">
        <f>IF($C$5=1,IF(Nb_1&gt;=F$1,IF(INDEX(IncomeStatement,Calculations!$O57,12+F$1)="","",INDEX(IncomeStatement,Calculations!$O57,12+F$1)),""),IF(Nb_2&gt;=F$1,IF(INDEX(IncomeStatement,Calculations!$O57,Nb_1+12+F$1)="","",INDEX(IncomeStatement,Calculations!$O57,Nb_1+12+F$1)),""))</f>
        <v>0</v>
      </c>
      <c r="G60" s="124">
        <f>IF($C$5=1,IF(Nb_1&gt;=G$1,IF(INDEX(IncomeStatement,Calculations!$O57,12+G$1)="","",INDEX(IncomeStatement,Calculations!$O57,12+G$1)),""),IF(Nb_2&gt;=G$1,IF(INDEX(IncomeStatement,Calculations!$O57,Nb_1+12+G$1)="","",INDEX(IncomeStatement,Calculations!$O57,Nb_1+12+G$1)),""))</f>
        <v>0</v>
      </c>
      <c r="H60" s="124">
        <f>IF($C$5=1,IF(Nb_1&gt;=H$1,IF(INDEX(IncomeStatement,Calculations!$O57,12+H$1)="","",INDEX(IncomeStatement,Calculations!$O57,12+H$1)),""),IF(Nb_2&gt;=H$1,IF(INDEX(IncomeStatement,Calculations!$O57,Nb_1+12+H$1)="","",INDEX(IncomeStatement,Calculations!$O57,Nb_1+12+H$1)),""))</f>
        <v>0</v>
      </c>
      <c r="I60" s="124" t="str">
        <f>IF($C$5=1,IF(Nb_1&gt;=I$1,IF(INDEX(IncomeStatement,Calculations!$O57,12+I$1)="","",INDEX(IncomeStatement,Calculations!$O57,12+I$1)),""),IF(Nb_2&gt;=I$1,IF(INDEX(IncomeStatement,Calculations!$O57,Nb_1+12+I$1)="","",INDEX(IncomeStatement,Calculations!$O57,Nb_1+12+I$1)),""))</f>
        <v/>
      </c>
      <c r="J60" s="150"/>
    </row>
    <row r="61" spans="3:10" ht="15.75">
      <c r="C61" s="154"/>
      <c r="D61" s="115" t="str">
        <f>IF(INDEX(IncomeStatement,Calculations!O58,1)="","",INDEX(IncomeStatement,Calculations!O58,1))</f>
        <v>Normalized EBITDA</v>
      </c>
      <c r="E61" s="124">
        <f>IF($C$5=1,IF(Nb_1&gt;=E$1,IF(INDEX(IncomeStatement,Calculations!$O58,12+E$1)="","",INDEX(IncomeStatement,Calculations!$O58,12+E$1)),""),IF(Nb_2&gt;=E$1,IF(INDEX(IncomeStatement,Calculations!$O58,Nb_1+12+E$1)="","",INDEX(IncomeStatement,Calculations!$O58,Nb_1+12+E$1)),""))</f>
        <v>0</v>
      </c>
      <c r="F61" s="124">
        <f>IF($C$5=1,IF(Nb_1&gt;=F$1,IF(INDEX(IncomeStatement,Calculations!$O58,12+F$1)="","",INDEX(IncomeStatement,Calculations!$O58,12+F$1)),""),IF(Nb_2&gt;=F$1,IF(INDEX(IncomeStatement,Calculations!$O58,Nb_1+12+F$1)="","",INDEX(IncomeStatement,Calculations!$O58,Nb_1+12+F$1)),""))</f>
        <v>0</v>
      </c>
      <c r="G61" s="124">
        <f>IF($C$5=1,IF(Nb_1&gt;=G$1,IF(INDEX(IncomeStatement,Calculations!$O58,12+G$1)="","",INDEX(IncomeStatement,Calculations!$O58,12+G$1)),""),IF(Nb_2&gt;=G$1,IF(INDEX(IncomeStatement,Calculations!$O58,Nb_1+12+G$1)="","",INDEX(IncomeStatement,Calculations!$O58,Nb_1+12+G$1)),""))</f>
        <v>0</v>
      </c>
      <c r="H61" s="124">
        <f>IF($C$5=1,IF(Nb_1&gt;=H$1,IF(INDEX(IncomeStatement,Calculations!$O58,12+H$1)="","",INDEX(IncomeStatement,Calculations!$O58,12+H$1)),""),IF(Nb_2&gt;=H$1,IF(INDEX(IncomeStatement,Calculations!$O58,Nb_1+12+H$1)="","",INDEX(IncomeStatement,Calculations!$O58,Nb_1+12+H$1)),""))</f>
        <v>0</v>
      </c>
      <c r="I61" s="124" t="str">
        <f>IF($C$5=1,IF(Nb_1&gt;=I$1,IF(INDEX(IncomeStatement,Calculations!$O58,12+I$1)="","",INDEX(IncomeStatement,Calculations!$O58,12+I$1)),""),IF(Nb_2&gt;=I$1,IF(INDEX(IncomeStatement,Calculations!$O58,Nb_1+12+I$1)="","",INDEX(IncomeStatement,Calculations!$O58,Nb_1+12+I$1)),""))</f>
        <v/>
      </c>
      <c r="J61" s="150"/>
    </row>
    <row r="62" spans="3:10" ht="15.75">
      <c r="C62" s="154"/>
      <c r="D62" s="115" t="str">
        <f>IF(INDEX(IncomeStatement,Calculations!O59,1)="","",INDEX(IncomeStatement,Calculations!O59,1))</f>
        <v>Normalized EBIT</v>
      </c>
      <c r="E62" s="124">
        <f>IF($C$5=1,IF(Nb_1&gt;=E$1,IF(INDEX(IncomeStatement,Calculations!$O59,12+E$1)="","",INDEX(IncomeStatement,Calculations!$O59,12+E$1)),""),IF(Nb_2&gt;=E$1,IF(INDEX(IncomeStatement,Calculations!$O59,Nb_1+12+E$1)="","",INDEX(IncomeStatement,Calculations!$O59,Nb_1+12+E$1)),""))</f>
        <v>0</v>
      </c>
      <c r="F62" s="124">
        <f>IF($C$5=1,IF(Nb_1&gt;=F$1,IF(INDEX(IncomeStatement,Calculations!$O59,12+F$1)="","",INDEX(IncomeStatement,Calculations!$O59,12+F$1)),""),IF(Nb_2&gt;=F$1,IF(INDEX(IncomeStatement,Calculations!$O59,Nb_1+12+F$1)="","",INDEX(IncomeStatement,Calculations!$O59,Nb_1+12+F$1)),""))</f>
        <v>0</v>
      </c>
      <c r="G62" s="124">
        <f>IF($C$5=1,IF(Nb_1&gt;=G$1,IF(INDEX(IncomeStatement,Calculations!$O59,12+G$1)="","",INDEX(IncomeStatement,Calculations!$O59,12+G$1)),""),IF(Nb_2&gt;=G$1,IF(INDEX(IncomeStatement,Calculations!$O59,Nb_1+12+G$1)="","",INDEX(IncomeStatement,Calculations!$O59,Nb_1+12+G$1)),""))</f>
        <v>0</v>
      </c>
      <c r="H62" s="124">
        <f>IF($C$5=1,IF(Nb_1&gt;=H$1,IF(INDEX(IncomeStatement,Calculations!$O59,12+H$1)="","",INDEX(IncomeStatement,Calculations!$O59,12+H$1)),""),IF(Nb_2&gt;=H$1,IF(INDEX(IncomeStatement,Calculations!$O59,Nb_1+12+H$1)="","",INDEX(IncomeStatement,Calculations!$O59,Nb_1+12+H$1)),""))</f>
        <v>0</v>
      </c>
      <c r="I62" s="124" t="str">
        <f>IF($C$5=1,IF(Nb_1&gt;=I$1,IF(INDEX(IncomeStatement,Calculations!$O59,12+I$1)="","",INDEX(IncomeStatement,Calculations!$O59,12+I$1)),""),IF(Nb_2&gt;=I$1,IF(INDEX(IncomeStatement,Calculations!$O59,Nb_1+12+I$1)="","",INDEX(IncomeStatement,Calculations!$O59,Nb_1+12+I$1)),""))</f>
        <v/>
      </c>
      <c r="J62" s="150"/>
    </row>
    <row r="63" spans="3:10" ht="15.75">
      <c r="C63" s="154"/>
      <c r="D63" s="115" t="str">
        <f>IF(INDEX(IncomeStatement,Calculations!O60,1)="","",INDEX(IncomeStatement,Calculations!O60,1))</f>
        <v>Normalized Income Before Tax</v>
      </c>
      <c r="E63" s="124">
        <f>IF($C$5=1,IF(Nb_1&gt;=E$1,IF(INDEX(IncomeStatement,Calculations!$O60,12+E$1)="","",INDEX(IncomeStatement,Calculations!$O60,12+E$1)),""),IF(Nb_2&gt;=E$1,IF(INDEX(IncomeStatement,Calculations!$O60,Nb_1+12+E$1)="","",INDEX(IncomeStatement,Calculations!$O60,Nb_1+12+E$1)),""))</f>
        <v>0</v>
      </c>
      <c r="F63" s="124">
        <f>IF($C$5=1,IF(Nb_1&gt;=F$1,IF(INDEX(IncomeStatement,Calculations!$O60,12+F$1)="","",INDEX(IncomeStatement,Calculations!$O60,12+F$1)),""),IF(Nb_2&gt;=F$1,IF(INDEX(IncomeStatement,Calculations!$O60,Nb_1+12+F$1)="","",INDEX(IncomeStatement,Calculations!$O60,Nb_1+12+F$1)),""))</f>
        <v>0</v>
      </c>
      <c r="G63" s="124">
        <f>IF($C$5=1,IF(Nb_1&gt;=G$1,IF(INDEX(IncomeStatement,Calculations!$O60,12+G$1)="","",INDEX(IncomeStatement,Calculations!$O60,12+G$1)),""),IF(Nb_2&gt;=G$1,IF(INDEX(IncomeStatement,Calculations!$O60,Nb_1+12+G$1)="","",INDEX(IncomeStatement,Calculations!$O60,Nb_1+12+G$1)),""))</f>
        <v>0</v>
      </c>
      <c r="H63" s="124">
        <f>IF($C$5=1,IF(Nb_1&gt;=H$1,IF(INDEX(IncomeStatement,Calculations!$O60,12+H$1)="","",INDEX(IncomeStatement,Calculations!$O60,12+H$1)),""),IF(Nb_2&gt;=H$1,IF(INDEX(IncomeStatement,Calculations!$O60,Nb_1+12+H$1)="","",INDEX(IncomeStatement,Calculations!$O60,Nb_1+12+H$1)),""))</f>
        <v>0</v>
      </c>
      <c r="I63" s="124" t="str">
        <f>IF($C$5=1,IF(Nb_1&gt;=I$1,IF(INDEX(IncomeStatement,Calculations!$O60,12+I$1)="","",INDEX(IncomeStatement,Calculations!$O60,12+I$1)),""),IF(Nb_2&gt;=I$1,IF(INDEX(IncomeStatement,Calculations!$O60,Nb_1+12+I$1)="","",INDEX(IncomeStatement,Calculations!$O60,Nb_1+12+I$1)),""))</f>
        <v/>
      </c>
      <c r="J63" s="150"/>
    </row>
    <row r="64" spans="3:10" ht="15.75">
      <c r="C64" s="154"/>
      <c r="D64" s="115" t="str">
        <f>IF(INDEX(IncomeStatement,Calculations!O61,1)="","",INDEX(IncomeStatement,Calculations!O61,1))</f>
        <v>Normalized Income After Taxes</v>
      </c>
      <c r="E64" s="124">
        <f>IF($C$5=1,IF(Nb_1&gt;=E$1,IF(INDEX(IncomeStatement,Calculations!$O61,12+E$1)="","",INDEX(IncomeStatement,Calculations!$O61,12+E$1)),""),IF(Nb_2&gt;=E$1,IF(INDEX(IncomeStatement,Calculations!$O61,Nb_1+12+E$1)="","",INDEX(IncomeStatement,Calculations!$O61,Nb_1+12+E$1)),""))</f>
        <v>0</v>
      </c>
      <c r="F64" s="124">
        <f>IF($C$5=1,IF(Nb_1&gt;=F$1,IF(INDEX(IncomeStatement,Calculations!$O61,12+F$1)="","",INDEX(IncomeStatement,Calculations!$O61,12+F$1)),""),IF(Nb_2&gt;=F$1,IF(INDEX(IncomeStatement,Calculations!$O61,Nb_1+12+F$1)="","",INDEX(IncomeStatement,Calculations!$O61,Nb_1+12+F$1)),""))</f>
        <v>0</v>
      </c>
      <c r="G64" s="124">
        <f>IF($C$5=1,IF(Nb_1&gt;=G$1,IF(INDEX(IncomeStatement,Calculations!$O61,12+G$1)="","",INDEX(IncomeStatement,Calculations!$O61,12+G$1)),""),IF(Nb_2&gt;=G$1,IF(INDEX(IncomeStatement,Calculations!$O61,Nb_1+12+G$1)="","",INDEX(IncomeStatement,Calculations!$O61,Nb_1+12+G$1)),""))</f>
        <v>0</v>
      </c>
      <c r="H64" s="124">
        <f>IF($C$5=1,IF(Nb_1&gt;=H$1,IF(INDEX(IncomeStatement,Calculations!$O61,12+H$1)="","",INDEX(IncomeStatement,Calculations!$O61,12+H$1)),""),IF(Nb_2&gt;=H$1,IF(INDEX(IncomeStatement,Calculations!$O61,Nb_1+12+H$1)="","",INDEX(IncomeStatement,Calculations!$O61,Nb_1+12+H$1)),""))</f>
        <v>0</v>
      </c>
      <c r="I64" s="124" t="str">
        <f>IF($C$5=1,IF(Nb_1&gt;=I$1,IF(INDEX(IncomeStatement,Calculations!$O61,12+I$1)="","",INDEX(IncomeStatement,Calculations!$O61,12+I$1)),""),IF(Nb_2&gt;=I$1,IF(INDEX(IncomeStatement,Calculations!$O61,Nb_1+12+I$1)="","",INDEX(IncomeStatement,Calculations!$O61,Nb_1+12+I$1)),""))</f>
        <v/>
      </c>
      <c r="J64" s="150"/>
    </row>
    <row r="65" spans="3:10" ht="15.75">
      <c r="C65" s="154"/>
      <c r="D65" s="115" t="str">
        <f>IF(INDEX(IncomeStatement,Calculations!O62,1)="","",INDEX(IncomeStatement,Calculations!O62,1))</f>
        <v>Normalized Income Available to Common</v>
      </c>
      <c r="E65" s="124">
        <f>IF($C$5=1,IF(Nb_1&gt;=E$1,IF(INDEX(IncomeStatement,Calculations!$O62,12+E$1)="","",INDEX(IncomeStatement,Calculations!$O62,12+E$1)),""),IF(Nb_2&gt;=E$1,IF(INDEX(IncomeStatement,Calculations!$O62,Nb_1+12+E$1)="","",INDEX(IncomeStatement,Calculations!$O62,Nb_1+12+E$1)),""))</f>
        <v>0</v>
      </c>
      <c r="F65" s="124">
        <f>IF($C$5=1,IF(Nb_1&gt;=F$1,IF(INDEX(IncomeStatement,Calculations!$O62,12+F$1)="","",INDEX(IncomeStatement,Calculations!$O62,12+F$1)),""),IF(Nb_2&gt;=F$1,IF(INDEX(IncomeStatement,Calculations!$O62,Nb_1+12+F$1)="","",INDEX(IncomeStatement,Calculations!$O62,Nb_1+12+F$1)),""))</f>
        <v>0</v>
      </c>
      <c r="G65" s="124">
        <f>IF($C$5=1,IF(Nb_1&gt;=G$1,IF(INDEX(IncomeStatement,Calculations!$O62,12+G$1)="","",INDEX(IncomeStatement,Calculations!$O62,12+G$1)),""),IF(Nb_2&gt;=G$1,IF(INDEX(IncomeStatement,Calculations!$O62,Nb_1+12+G$1)="","",INDEX(IncomeStatement,Calculations!$O62,Nb_1+12+G$1)),""))</f>
        <v>0</v>
      </c>
      <c r="H65" s="124">
        <f>IF($C$5=1,IF(Nb_1&gt;=H$1,IF(INDEX(IncomeStatement,Calculations!$O62,12+H$1)="","",INDEX(IncomeStatement,Calculations!$O62,12+H$1)),""),IF(Nb_2&gt;=H$1,IF(INDEX(IncomeStatement,Calculations!$O62,Nb_1+12+H$1)="","",INDEX(IncomeStatement,Calculations!$O62,Nb_1+12+H$1)),""))</f>
        <v>0</v>
      </c>
      <c r="I65" s="124" t="str">
        <f>IF($C$5=1,IF(Nb_1&gt;=I$1,IF(INDEX(IncomeStatement,Calculations!$O62,12+I$1)="","",INDEX(IncomeStatement,Calculations!$O62,12+I$1)),""),IF(Nb_2&gt;=I$1,IF(INDEX(IncomeStatement,Calculations!$O62,Nb_1+12+I$1)="","",INDEX(IncomeStatement,Calculations!$O62,Nb_1+12+I$1)),""))</f>
        <v/>
      </c>
      <c r="J65" s="150"/>
    </row>
    <row r="66" spans="3:10" ht="15.75">
      <c r="C66" s="154"/>
      <c r="D66" s="115" t="str">
        <f>IF(INDEX(IncomeStatement,Calculations!O63,1)="","",INDEX(IncomeStatement,Calculations!O63,1))</f>
        <v>Basic Normalized EPS</v>
      </c>
      <c r="E66" s="124">
        <f>IF($C$5=1,IF(Nb_1&gt;=E$1,IF(INDEX(IncomeStatement,Calculations!$O63,12+E$1)="","",INDEX(IncomeStatement,Calculations!$O63,12+E$1)),""),IF(Nb_2&gt;=E$1,IF(INDEX(IncomeStatement,Calculations!$O63,Nb_1+12+E$1)="","",INDEX(IncomeStatement,Calculations!$O63,Nb_1+12+E$1)),""))</f>
        <v>0</v>
      </c>
      <c r="F66" s="124">
        <f>IF($C$5=1,IF(Nb_1&gt;=F$1,IF(INDEX(IncomeStatement,Calculations!$O63,12+F$1)="","",INDEX(IncomeStatement,Calculations!$O63,12+F$1)),""),IF(Nb_2&gt;=F$1,IF(INDEX(IncomeStatement,Calculations!$O63,Nb_1+12+F$1)="","",INDEX(IncomeStatement,Calculations!$O63,Nb_1+12+F$1)),""))</f>
        <v>0</v>
      </c>
      <c r="G66" s="124">
        <f>IF($C$5=1,IF(Nb_1&gt;=G$1,IF(INDEX(IncomeStatement,Calculations!$O63,12+G$1)="","",INDEX(IncomeStatement,Calculations!$O63,12+G$1)),""),IF(Nb_2&gt;=G$1,IF(INDEX(IncomeStatement,Calculations!$O63,Nb_1+12+G$1)="","",INDEX(IncomeStatement,Calculations!$O63,Nb_1+12+G$1)),""))</f>
        <v>0</v>
      </c>
      <c r="H66" s="124">
        <f>IF($C$5=1,IF(Nb_1&gt;=H$1,IF(INDEX(IncomeStatement,Calculations!$O63,12+H$1)="","",INDEX(IncomeStatement,Calculations!$O63,12+H$1)),""),IF(Nb_2&gt;=H$1,IF(INDEX(IncomeStatement,Calculations!$O63,Nb_1+12+H$1)="","",INDEX(IncomeStatement,Calculations!$O63,Nb_1+12+H$1)),""))</f>
        <v>0</v>
      </c>
      <c r="I66" s="124" t="str">
        <f>IF($C$5=1,IF(Nb_1&gt;=I$1,IF(INDEX(IncomeStatement,Calculations!$O63,12+I$1)="","",INDEX(IncomeStatement,Calculations!$O63,12+I$1)),""),IF(Nb_2&gt;=I$1,IF(INDEX(IncomeStatement,Calculations!$O63,Nb_1+12+I$1)="","",INDEX(IncomeStatement,Calculations!$O63,Nb_1+12+I$1)),""))</f>
        <v/>
      </c>
      <c r="J66" s="150"/>
    </row>
    <row r="67" spans="3:10" ht="15.75">
      <c r="C67" s="154"/>
      <c r="D67" s="115" t="str">
        <f>IF(INDEX(IncomeStatement,Calculations!O64,1)="","",INDEX(IncomeStatement,Calculations!O64,1))</f>
        <v>Diluted Normalized EPS</v>
      </c>
      <c r="E67" s="124">
        <f>IF($C$5=1,IF(Nb_1&gt;=E$1,IF(INDEX(IncomeStatement,Calculations!$O64,12+E$1)="","",INDEX(IncomeStatement,Calculations!$O64,12+E$1)),""),IF(Nb_2&gt;=E$1,IF(INDEX(IncomeStatement,Calculations!$O64,Nb_1+12+E$1)="","",INDEX(IncomeStatement,Calculations!$O64,Nb_1+12+E$1)),""))</f>
        <v>0</v>
      </c>
      <c r="F67" s="124">
        <f>IF($C$5=1,IF(Nb_1&gt;=F$1,IF(INDEX(IncomeStatement,Calculations!$O64,12+F$1)="","",INDEX(IncomeStatement,Calculations!$O64,12+F$1)),""),IF(Nb_2&gt;=F$1,IF(INDEX(IncomeStatement,Calculations!$O64,Nb_1+12+F$1)="","",INDEX(IncomeStatement,Calculations!$O64,Nb_1+12+F$1)),""))</f>
        <v>0</v>
      </c>
      <c r="G67" s="124">
        <f>IF($C$5=1,IF(Nb_1&gt;=G$1,IF(INDEX(IncomeStatement,Calculations!$O64,12+G$1)="","",INDEX(IncomeStatement,Calculations!$O64,12+G$1)),""),IF(Nb_2&gt;=G$1,IF(INDEX(IncomeStatement,Calculations!$O64,Nb_1+12+G$1)="","",INDEX(IncomeStatement,Calculations!$O64,Nb_1+12+G$1)),""))</f>
        <v>0</v>
      </c>
      <c r="H67" s="124">
        <f>IF($C$5=1,IF(Nb_1&gt;=H$1,IF(INDEX(IncomeStatement,Calculations!$O64,12+H$1)="","",INDEX(IncomeStatement,Calculations!$O64,12+H$1)),""),IF(Nb_2&gt;=H$1,IF(INDEX(IncomeStatement,Calculations!$O64,Nb_1+12+H$1)="","",INDEX(IncomeStatement,Calculations!$O64,Nb_1+12+H$1)),""))</f>
        <v>0</v>
      </c>
      <c r="I67" s="124" t="str">
        <f>IF($C$5=1,IF(Nb_1&gt;=I$1,IF(INDEX(IncomeStatement,Calculations!$O64,12+I$1)="","",INDEX(IncomeStatement,Calculations!$O64,12+I$1)),""),IF(Nb_2&gt;=I$1,IF(INDEX(IncomeStatement,Calculations!$O64,Nb_1+12+I$1)="","",INDEX(IncomeStatement,Calculations!$O64,Nb_1+12+I$1)),""))</f>
        <v/>
      </c>
      <c r="J67" s="150"/>
    </row>
    <row r="68" spans="3:10" ht="15.75">
      <c r="C68" s="154"/>
      <c r="D68" s="127" t="str">
        <f>IF(INDEX(IncomeStatement,Calculations!O65,1)="","",INDEX(IncomeStatement,Calculations!O65,1))</f>
        <v>Amortization of Intangibles</v>
      </c>
      <c r="E68" s="128">
        <f>IF($C$5=1,IF(Nb_1&gt;=E$1,IF(INDEX(IncomeStatement,Calculations!$O65,12+E$1)="","",INDEX(IncomeStatement,Calculations!$O65,12+E$1)),""),IF(Nb_2&gt;=E$1,IF(INDEX(IncomeStatement,Calculations!$O65,Nb_1+12+E$1)="","",INDEX(IncomeStatement,Calculations!$O65,Nb_1+12+E$1)),""))</f>
        <v>0</v>
      </c>
      <c r="F68" s="128">
        <f>IF($C$5=1,IF(Nb_1&gt;=F$1,IF(INDEX(IncomeStatement,Calculations!$O65,12+F$1)="","",INDEX(IncomeStatement,Calculations!$O65,12+F$1)),""),IF(Nb_2&gt;=F$1,IF(INDEX(IncomeStatement,Calculations!$O65,Nb_1+12+F$1)="","",INDEX(IncomeStatement,Calculations!$O65,Nb_1+12+F$1)),""))</f>
        <v>0</v>
      </c>
      <c r="G68" s="128">
        <f>IF($C$5=1,IF(Nb_1&gt;=G$1,IF(INDEX(IncomeStatement,Calculations!$O65,12+G$1)="","",INDEX(IncomeStatement,Calculations!$O65,12+G$1)),""),IF(Nb_2&gt;=G$1,IF(INDEX(IncomeStatement,Calculations!$O65,Nb_1+12+G$1)="","",INDEX(IncomeStatement,Calculations!$O65,Nb_1+12+G$1)),""))</f>
        <v>0</v>
      </c>
      <c r="H68" s="128">
        <f>IF($C$5=1,IF(Nb_1&gt;=H$1,IF(INDEX(IncomeStatement,Calculations!$O65,12+H$1)="","",INDEX(IncomeStatement,Calculations!$O65,12+H$1)),""),IF(Nb_2&gt;=H$1,IF(INDEX(IncomeStatement,Calculations!$O65,Nb_1+12+H$1)="","",INDEX(IncomeStatement,Calculations!$O65,Nb_1+12+H$1)),""))</f>
        <v>0</v>
      </c>
      <c r="I68" s="128" t="str">
        <f>IF($C$5=1,IF(Nb_1&gt;=I$1,IF(INDEX(IncomeStatement,Calculations!$O65,12+I$1)="","",INDEX(IncomeStatement,Calculations!$O65,12+I$1)),""),IF(Nb_2&gt;=I$1,IF(INDEX(IncomeStatement,Calculations!$O65,Nb_1+12+I$1)="","",INDEX(IncomeStatement,Calculations!$O65,Nb_1+12+I$1)),""))</f>
        <v/>
      </c>
      <c r="J68" s="150"/>
    </row>
    <row r="69" spans="3:10" ht="16.5" thickBot="1">
      <c r="C69" s="155"/>
      <c r="D69" s="165"/>
      <c r="E69" s="166"/>
      <c r="F69" s="166"/>
      <c r="G69" s="166"/>
      <c r="H69" s="166"/>
      <c r="I69" s="166"/>
      <c r="J69" s="158"/>
    </row>
    <row r="70" spans="3:10" ht="16.5" thickTop="1">
      <c r="D70" s="110"/>
    </row>
    <row r="71" spans="3:10" ht="15.75">
      <c r="D71" s="110"/>
    </row>
    <row r="72" spans="3:10" ht="15.75">
      <c r="D72" s="110"/>
    </row>
    <row r="73" spans="3:10" ht="15.75">
      <c r="D73" s="110"/>
    </row>
    <row r="74" spans="3:10" ht="15.75">
      <c r="D74" s="110"/>
    </row>
    <row r="75" spans="3:10" ht="15.75">
      <c r="D75" s="110"/>
    </row>
    <row r="76" spans="3:10" ht="15.75">
      <c r="D76" s="110"/>
    </row>
    <row r="77" spans="3:10" ht="15.75">
      <c r="D77" s="110"/>
    </row>
    <row r="78" spans="3:10" ht="15.75">
      <c r="D78" s="110"/>
    </row>
    <row r="79" spans="3:10" ht="15.75">
      <c r="D79" s="110"/>
    </row>
    <row r="80" spans="3:10" ht="15.75">
      <c r="D80" s="110"/>
    </row>
    <row r="81" spans="4:4" ht="15.75">
      <c r="D81" s="110"/>
    </row>
    <row r="82" spans="4:4" ht="15.75">
      <c r="D82" s="110"/>
    </row>
    <row r="83" spans="4:4" ht="15.75">
      <c r="D83" s="110"/>
    </row>
    <row r="84" spans="4:4" ht="15.75">
      <c r="D84" s="110"/>
    </row>
    <row r="85" spans="4:4" ht="15.75">
      <c r="D85" s="110"/>
    </row>
    <row r="86" spans="4:4" ht="15.75">
      <c r="D86" s="110"/>
    </row>
    <row r="87" spans="4:4" ht="15.75">
      <c r="D87" s="110"/>
    </row>
    <row r="88" spans="4:4" ht="15.75">
      <c r="D88" s="110"/>
    </row>
    <row r="89" spans="4:4" ht="15.75">
      <c r="D89" s="110"/>
    </row>
    <row r="90" spans="4:4" ht="15.75">
      <c r="D90" s="110"/>
    </row>
    <row r="91" spans="4:4" ht="15.75">
      <c r="D91" s="110"/>
    </row>
    <row r="92" spans="4:4" ht="15.75">
      <c r="D92" s="110"/>
    </row>
    <row r="93" spans="4:4" ht="15.75">
      <c r="D93" s="110"/>
    </row>
    <row r="94" spans="4:4" ht="15.75">
      <c r="D94" s="110"/>
    </row>
    <row r="95" spans="4:4" ht="15.75">
      <c r="D95" s="110"/>
    </row>
    <row r="96" spans="4:4" ht="15.75">
      <c r="D96" s="110"/>
    </row>
    <row r="97" spans="4:4" ht="15.75">
      <c r="D97" s="110"/>
    </row>
    <row r="98" spans="4:4" ht="15.75">
      <c r="D98" s="110"/>
    </row>
    <row r="99" spans="4:4" ht="15.75">
      <c r="D99" s="110"/>
    </row>
    <row r="100" spans="4:4" ht="15.75">
      <c r="D100" s="110"/>
    </row>
    <row r="101" spans="4:4" ht="15.75">
      <c r="D101" s="110"/>
    </row>
    <row r="102" spans="4:4" ht="15.75">
      <c r="D102" s="110"/>
    </row>
    <row r="103" spans="4:4" ht="15.75">
      <c r="D103" s="110"/>
    </row>
    <row r="104" spans="4:4" ht="15.75">
      <c r="D104" s="110"/>
    </row>
    <row r="105" spans="4:4" ht="15.75">
      <c r="D105" s="110"/>
    </row>
    <row r="106" spans="4:4" ht="15.75">
      <c r="D106" s="110"/>
    </row>
    <row r="107" spans="4:4" ht="15.75">
      <c r="D107" s="110"/>
    </row>
    <row r="108" spans="4:4" ht="15.75">
      <c r="D108" s="110"/>
    </row>
    <row r="109" spans="4:4" ht="15.75">
      <c r="D109" s="110"/>
    </row>
    <row r="110" spans="4:4" ht="15.75">
      <c r="D110" s="110"/>
    </row>
    <row r="111" spans="4:4" ht="15.75">
      <c r="D111" s="110"/>
    </row>
    <row r="112" spans="4:4" ht="15.75">
      <c r="D112" s="110"/>
    </row>
    <row r="113" spans="4:4" ht="15.75">
      <c r="D113" s="110"/>
    </row>
    <row r="114" spans="4:4" ht="15.75">
      <c r="D114" s="110"/>
    </row>
    <row r="115" spans="4:4" ht="15.75">
      <c r="D115" s="110"/>
    </row>
    <row r="116" spans="4:4" ht="15.75">
      <c r="D116" s="110"/>
    </row>
    <row r="117" spans="4:4" ht="15.75">
      <c r="D117" s="110"/>
    </row>
    <row r="118" spans="4:4" ht="15.75">
      <c r="D118" s="110"/>
    </row>
    <row r="119" spans="4:4" ht="15.75">
      <c r="D119" s="110"/>
    </row>
    <row r="120" spans="4:4" ht="15.75">
      <c r="D120" s="110"/>
    </row>
    <row r="121" spans="4:4" ht="15.75">
      <c r="D121" s="110"/>
    </row>
    <row r="122" spans="4:4" ht="15.75">
      <c r="D122" s="110"/>
    </row>
    <row r="123" spans="4:4" ht="15.75">
      <c r="D123" s="110"/>
    </row>
    <row r="124" spans="4:4" ht="15.75">
      <c r="D124" s="110"/>
    </row>
    <row r="125" spans="4:4" ht="15.75">
      <c r="D125" s="110"/>
    </row>
    <row r="126" spans="4:4" ht="15.75">
      <c r="D126" s="110"/>
    </row>
    <row r="127" spans="4:4" ht="15.75">
      <c r="D127" s="110"/>
    </row>
  </sheetData>
  <pageMargins left="0.7" right="0.7" top="0.75" bottom="0.75" header="0.3" footer="0.3"/>
  <pageSetup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09"/>
  <sheetViews>
    <sheetView showGridLines="0" workbookViewId="0">
      <selection activeCell="E11" sqref="E11:I11"/>
    </sheetView>
  </sheetViews>
  <sheetFormatPr defaultRowHeight="15"/>
  <cols>
    <col min="1" max="3" width="4.7109375" customWidth="1"/>
    <col min="4" max="4" width="47.140625" customWidth="1"/>
    <col min="5" max="9" width="14.42578125" customWidth="1"/>
    <col min="10" max="66" width="4.7109375" customWidth="1"/>
  </cols>
  <sheetData>
    <row r="1" spans="1:10" ht="15" customHeight="1" thickBot="1">
      <c r="A1" s="110"/>
      <c r="B1" s="110"/>
      <c r="C1" s="110"/>
      <c r="D1" s="110"/>
      <c r="E1" s="106">
        <v>1</v>
      </c>
      <c r="F1" s="106">
        <v>2</v>
      </c>
      <c r="G1" s="106">
        <v>3</v>
      </c>
      <c r="H1" s="106">
        <v>4</v>
      </c>
      <c r="I1" s="106">
        <v>5</v>
      </c>
    </row>
    <row r="2" spans="1:10" ht="15" customHeight="1" thickTop="1">
      <c r="A2" s="110"/>
      <c r="B2" s="110"/>
      <c r="C2" s="144"/>
      <c r="D2" s="145"/>
      <c r="E2" s="146"/>
      <c r="F2" s="146"/>
      <c r="G2" s="146"/>
      <c r="H2" s="146"/>
      <c r="I2" s="146"/>
      <c r="J2" s="147"/>
    </row>
    <row r="3" spans="1:10" ht="20.25" customHeight="1">
      <c r="A3" s="110"/>
      <c r="B3" s="110"/>
      <c r="C3" s="148"/>
      <c r="D3" s="149" t="str">
        <f>Company&amp;" Balance Sheet"</f>
        <v>ABC, Inc. Balance Sheet</v>
      </c>
      <c r="E3" s="107"/>
      <c r="F3" s="107"/>
      <c r="G3" s="107"/>
      <c r="H3" s="107"/>
      <c r="I3" s="107"/>
      <c r="J3" s="150"/>
    </row>
    <row r="4" spans="1:10" ht="15" customHeight="1">
      <c r="A4" s="110"/>
      <c r="B4" s="110"/>
      <c r="C4" s="148"/>
      <c r="D4" s="111"/>
      <c r="E4" s="107"/>
      <c r="F4" s="107"/>
      <c r="G4" s="107"/>
      <c r="H4" s="107"/>
      <c r="I4" s="107"/>
      <c r="J4" s="150"/>
    </row>
    <row r="5" spans="1:10" ht="15" customHeight="1">
      <c r="A5" s="110"/>
      <c r="B5" s="110"/>
      <c r="C5" s="151">
        <v>1</v>
      </c>
      <c r="D5" s="111"/>
      <c r="E5" s="107"/>
      <c r="F5" s="107"/>
      <c r="G5" s="107"/>
      <c r="H5" s="107"/>
      <c r="I5" s="107"/>
      <c r="J5" s="150"/>
    </row>
    <row r="6" spans="1:10" ht="15.75">
      <c r="A6" s="110"/>
      <c r="B6" s="110"/>
      <c r="C6" s="148"/>
      <c r="D6" s="111"/>
      <c r="E6" s="107"/>
      <c r="F6" s="107"/>
      <c r="G6" s="107"/>
      <c r="H6" s="107"/>
      <c r="I6" s="107"/>
      <c r="J6" s="150"/>
    </row>
    <row r="7" spans="1:10" ht="15.75">
      <c r="A7" s="110"/>
      <c r="B7" s="110"/>
      <c r="C7" s="148"/>
      <c r="D7" s="152"/>
      <c r="E7" s="153">
        <f>IF($C$5=1,IF(Nb_1&gt;=E$1,INDEX(Period,1,E$1),""),IF(Nb_2&gt;=E$1,INDEX(Period,1,Nb_1+E$1),""))</f>
        <v>2008</v>
      </c>
      <c r="F7" s="153">
        <f>IF($C$5=1,IF(Nb_1&gt;=F$1,INDEX(Period,1,F$1),""),IF(Nb_2&gt;=F$1,INDEX(Period,1,Nb_1+F$1),""))</f>
        <v>2007</v>
      </c>
      <c r="G7" s="153">
        <f>IF($C$5=1,IF(Nb_1&gt;=G$1,INDEX(Period,1,G$1),""),IF(Nb_2&gt;=G$1,INDEX(Period,1,Nb_1+G$1),""))</f>
        <v>2006</v>
      </c>
      <c r="H7" s="153">
        <f>IF($C$5=1,IF(Nb_1&gt;=H$1,INDEX(Period,1,H$1),""),IF(Nb_2&gt;=H$1,INDEX(Period,1,Nb_1+H$1),""))</f>
        <v>2005</v>
      </c>
      <c r="I7" s="153" t="str">
        <f>IF($C$5=1,IF(Nb_1&gt;=I$1,INDEX(Period,1,I$1),""),IF(Nb_2&gt;=I$1,INDEX(Period,1,Nb_1+I$1),""))</f>
        <v/>
      </c>
      <c r="J7" s="150"/>
    </row>
    <row r="8" spans="1:10" ht="15.75">
      <c r="A8" s="110"/>
      <c r="B8" s="110"/>
      <c r="C8" s="148"/>
      <c r="D8" s="115" t="s">
        <v>0</v>
      </c>
      <c r="E8" s="116">
        <f>IF($C$5=1,IF(Nb_1&gt;=E$1,INDEX(General,1,E$1),""),IF(Nb_2&gt;=E$1,INDEX(General,1,Nb_1+E$1),""))</f>
        <v>39813</v>
      </c>
      <c r="F8" s="116">
        <f>IF($C$5=1,IF(Nb_1&gt;=F$1,INDEX(General,1,F$1),""),IF(Nb_2&gt;=F$1,INDEX(General,1,Nb_1+F$1),""))</f>
        <v>39447</v>
      </c>
      <c r="G8" s="116">
        <f>IF($C$5=1,IF(Nb_1&gt;=G$1,INDEX(General,1,G$1),""),IF(Nb_2&gt;=G$1,INDEX(General,1,Nb_1+G$1),""))</f>
        <v>39082</v>
      </c>
      <c r="H8" s="116">
        <f>IF($C$5=1,IF(Nb_1&gt;=H$1,INDEX(General,1,H$1),""),IF(Nb_2&gt;=H$1,INDEX(General,1,Nb_1+H$1),""))</f>
        <v>38717</v>
      </c>
      <c r="I8" s="116" t="str">
        <f>IF($C$5=1,IF(Nb_1&gt;=I$1,INDEX(General,1,I$1),""),IF(Nb_2&gt;=I$1,INDEX(General,1,Nb_1+I$1),""))</f>
        <v/>
      </c>
      <c r="J8" s="150"/>
    </row>
    <row r="9" spans="1:10" ht="15.75">
      <c r="A9" s="110"/>
      <c r="B9" s="110"/>
      <c r="C9" s="148"/>
      <c r="D9" s="115" t="s">
        <v>1</v>
      </c>
      <c r="E9" s="168">
        <f>IF($C$5=1,IF(Nb_1&gt;=E$1,INDEX(General,2,E$1),""),IF(Nb_2&gt;=E$1,INDEX(General,2,Nb_1+E$1),""))</f>
        <v>12</v>
      </c>
      <c r="F9" s="168">
        <f>IF($C$5=1,IF(Nb_1&gt;=F$1,INDEX(General,2,F$1),""),IF(Nb_2&gt;=F$1,INDEX(General,2,Nb_1+F$1),""))</f>
        <v>12</v>
      </c>
      <c r="G9" s="168">
        <f>IF($C$5=1,IF(Nb_1&gt;=G$1,INDEX(General,2,G$1),""),IF(Nb_2&gt;=G$1,INDEX(General,2,Nb_1+G$1),""))</f>
        <v>12</v>
      </c>
      <c r="H9" s="168">
        <f>IF($C$5=1,IF(Nb_1&gt;=H$1,INDEX(General,2,H$1),""),IF(Nb_2&gt;=H$1,INDEX(General,2,Nb_1+H$1),""))</f>
        <v>12</v>
      </c>
      <c r="I9" s="168" t="str">
        <f>IF($C$5=1,IF(Nb_1&gt;=I$1,INDEX(General,2,I$1),""),IF(Nb_2&gt;=I$1,INDEX(General,2,Nb_1+I$1),""))</f>
        <v/>
      </c>
      <c r="J9" s="150"/>
    </row>
    <row r="10" spans="1:10" ht="15.75">
      <c r="A10" s="110"/>
      <c r="B10" s="110"/>
      <c r="C10" s="148"/>
      <c r="D10" s="115" t="str">
        <f>Calculations!S6</f>
        <v>Statement Source</v>
      </c>
      <c r="E10" s="168" t="str">
        <f>IF($C$5=1,IF(Nb_1&gt;=E$1,INDEX(General,3,E$1),""),IF(Nb_2&gt;=E$1,INDEX(General,3,Nb_1+E$1),""))</f>
        <v/>
      </c>
      <c r="F10" s="168" t="str">
        <f>IF($C$5=1,IF(Nb_1&gt;=F$1,INDEX(General,3,F$1),""),IF(Nb_2&gt;=F$1,INDEX(General,3,Nb_1+F$1),""))</f>
        <v/>
      </c>
      <c r="G10" s="168" t="str">
        <f>IF($C$5=1,IF(Nb_1&gt;=G$1,INDEX(General,3,G$1),""),IF(Nb_2&gt;=G$1,INDEX(General,3,Nb_1+G$1),""))</f>
        <v/>
      </c>
      <c r="H10" s="168" t="str">
        <f>IF($C$5=1,IF(Nb_1&gt;=H$1,INDEX(General,3,H$1),""),IF(Nb_2&gt;=H$1,INDEX(General,3,Nb_1+H$1),""))</f>
        <v/>
      </c>
      <c r="I10" s="168" t="str">
        <f>IF($C$5=1,IF(Nb_1&gt;=I$1,INDEX(General,3,I$1),""),IF(Nb_2&gt;=I$1,INDEX(General,3,Nb_1+I$1),""))</f>
        <v/>
      </c>
      <c r="J10" s="150"/>
    </row>
    <row r="11" spans="1:10" ht="15.75">
      <c r="A11" s="110"/>
      <c r="B11" s="110"/>
      <c r="C11" s="148"/>
      <c r="D11" s="115" t="str">
        <f>Calculations!S7</f>
        <v>Statement Source Date</v>
      </c>
      <c r="E11" s="116" t="str">
        <f>IF($C$5=1,IF(Nb_1&gt;=E$1,INDEX(General,4,E$1),""),IF(Nb_2&gt;=E$1,INDEX(General,4,Nb_1+E$1),""))</f>
        <v/>
      </c>
      <c r="F11" s="116" t="str">
        <f>IF($C$5=1,IF(Nb_1&gt;=F$1,INDEX(General,4,F$1),""),IF(Nb_2&gt;=F$1,INDEX(General,4,Nb_1+F$1),""))</f>
        <v/>
      </c>
      <c r="G11" s="116" t="str">
        <f>IF($C$5=1,IF(Nb_1&gt;=G$1,INDEX(General,4,G$1),""),IF(Nb_2&gt;=G$1,INDEX(General,4,Nb_1+G$1),""))</f>
        <v/>
      </c>
      <c r="H11" s="116" t="str">
        <f>IF($C$5=1,IF(Nb_1&gt;=H$1,INDEX(General,4,H$1),""),IF(Nb_2&gt;=H$1,INDEX(General,4,Nb_1+H$1),""))</f>
        <v/>
      </c>
      <c r="I11" s="116" t="str">
        <f>IF($C$5=1,IF(Nb_1&gt;=I$1,INDEX(General,4,I$1),""),IF(Nb_2&gt;=I$1,INDEX(General,4,Nb_1+I$1),""))</f>
        <v/>
      </c>
      <c r="J11" s="150"/>
    </row>
    <row r="12" spans="1:10" ht="15.75">
      <c r="A12" s="110"/>
      <c r="B12" s="110"/>
      <c r="C12" s="148"/>
      <c r="D12" s="115" t="str">
        <f>Calculations!S8</f>
        <v>Statement Update Type</v>
      </c>
      <c r="E12" s="168" t="str">
        <f>IF($C$5=1,IF(Nb_1&gt;=E$1,INDEX(General,5,E$1),""),IF(Nb_2&gt;=E$1,INDEX(General,5,Nb_1+E$1),""))</f>
        <v/>
      </c>
      <c r="F12" s="168" t="str">
        <f>IF($C$5=1,IF(Nb_1&gt;=F$1,INDEX(General,5,F$1),""),IF(Nb_2&gt;=F$1,INDEX(General,5,Nb_1+F$1),""))</f>
        <v/>
      </c>
      <c r="G12" s="168" t="str">
        <f>IF($C$5=1,IF(Nb_1&gt;=G$1,INDEX(General,5,G$1),""),IF(Nb_2&gt;=G$1,INDEX(General,5,Nb_1+G$1),""))</f>
        <v/>
      </c>
      <c r="H12" s="168" t="str">
        <f>IF($C$5=1,IF(Nb_1&gt;=H$1,INDEX(General,5,H$1),""),IF(Nb_2&gt;=H$1,INDEX(General,5,Nb_1+H$1),""))</f>
        <v/>
      </c>
      <c r="I12" s="168" t="str">
        <f>IF($C$5=1,IF(Nb_1&gt;=I$1,INDEX(General,5,I$1),""),IF(Nb_2&gt;=I$1,INDEX(General,5,Nb_1+I$1),""))</f>
        <v/>
      </c>
      <c r="J12" s="150"/>
    </row>
    <row r="13" spans="1:10" ht="15.75">
      <c r="A13" s="110"/>
      <c r="B13" s="110"/>
      <c r="C13" s="148"/>
      <c r="D13" s="111"/>
      <c r="E13" s="169"/>
      <c r="F13" s="169"/>
      <c r="G13" s="169"/>
      <c r="H13" s="169"/>
      <c r="I13" s="169"/>
      <c r="J13" s="150"/>
    </row>
    <row r="14" spans="1:10" ht="15.75">
      <c r="A14" s="110"/>
      <c r="B14" s="110"/>
      <c r="C14" s="148"/>
      <c r="D14" s="136" t="s">
        <v>43</v>
      </c>
      <c r="E14" s="169"/>
      <c r="F14" s="169"/>
      <c r="G14" s="169"/>
      <c r="H14" s="169"/>
      <c r="I14" s="169"/>
      <c r="J14" s="150"/>
    </row>
    <row r="15" spans="1:10" ht="15.75">
      <c r="A15" s="110"/>
      <c r="B15" s="110"/>
      <c r="C15" s="148"/>
      <c r="D15" s="122" t="str">
        <f>IF(INDEX(BalanceAssets,Calculations!O68,1)="","",INDEX(BalanceAssets,Calculations!O68,1))</f>
        <v>Cash and Short Term Investments</v>
      </c>
      <c r="E15" s="170">
        <f>IF($C$5=1,IF(Nb_1&gt;=E$1,IF(INDEX(BalanceAssets,Calculations!$O68,12+E$1)="","",INDEX(BalanceAssets,Calculations!$O68,12+E$1)),""),IF(Nb_2&gt;=E$1,IF(INDEX(BalanceAssets,Calculations!$O68,Nb_1+12+E$1)="","",INDEX(BalanceAssets,Calculations!$O68,Nb_1+12+E$1)),""))</f>
        <v>0</v>
      </c>
      <c r="F15" s="170">
        <f>IF($C$5=1,IF(Nb_1&gt;=F$1,IF(INDEX(BalanceAssets,Calculations!$O68,12+F$1)="","",INDEX(BalanceAssets,Calculations!$O68,12+F$1)),""),IF(Nb_2&gt;=F$1,IF(INDEX(BalanceAssets,Calculations!$O68,Nb_1+12+F$1)="","",INDEX(BalanceAssets,Calculations!$O68,Nb_1+12+F$1)),""))</f>
        <v>0</v>
      </c>
      <c r="G15" s="170">
        <f>IF($C$5=1,IF(Nb_1&gt;=G$1,IF(INDEX(BalanceAssets,Calculations!$O68,12+G$1)="","",INDEX(BalanceAssets,Calculations!$O68,12+G$1)),""),IF(Nb_2&gt;=G$1,IF(INDEX(BalanceAssets,Calculations!$O68,Nb_1+12+G$1)="","",INDEX(BalanceAssets,Calculations!$O68,Nb_1+12+G$1)),""))</f>
        <v>0</v>
      </c>
      <c r="H15" s="170">
        <f>IF($C$5=1,IF(Nb_1&gt;=H$1,IF(INDEX(BalanceAssets,Calculations!$O68,12+H$1)="","",INDEX(BalanceAssets,Calculations!$O68,12+H$1)),""),IF(Nb_2&gt;=H$1,IF(INDEX(BalanceAssets,Calculations!$O68,Nb_1+12+H$1)="","",INDEX(BalanceAssets,Calculations!$O68,Nb_1+12+H$1)),""))</f>
        <v>0</v>
      </c>
      <c r="I15" s="170" t="str">
        <f>IF($C$5=1,IF(Nb_1&gt;=I$1,IF(INDEX(BalanceAssets,Calculations!$O68,12+I$1)="","",INDEX(BalanceAssets,Calculations!$O68,12+I$1)),""),IF(Nb_2&gt;=I$1,IF(INDEX(BalanceAssets,Calculations!$O68,Nb_1+12+I$1)="","",INDEX(BalanceAssets,Calculations!$O68,Nb_1+12+I$1)),""))</f>
        <v/>
      </c>
      <c r="J15" s="150"/>
    </row>
    <row r="16" spans="1:10" ht="15.75">
      <c r="A16" s="110"/>
      <c r="B16" s="110"/>
      <c r="C16" s="148"/>
      <c r="D16" s="115" t="str">
        <f>IF(INDEX(BalanceAssets,Calculations!O69,1)="","",INDEX(BalanceAssets,Calculations!O69,1))</f>
        <v xml:space="preserve">    Cash &amp; Equivalents</v>
      </c>
      <c r="E16" s="171">
        <f>IF($C$5=1,IF(Nb_1&gt;=E$1,IF(INDEX(BalanceAssets,Calculations!$O69,12+E$1)="","",INDEX(BalanceAssets,Calculations!$O69,12+E$1)),""),IF(Nb_2&gt;=E$1,IF(INDEX(BalanceAssets,Calculations!$O69,Nb_1+12+E$1)="","",INDEX(BalanceAssets,Calculations!$O69,Nb_1+12+E$1)),""))</f>
        <v>0</v>
      </c>
      <c r="F16" s="171">
        <f>IF($C$5=1,IF(Nb_1&gt;=F$1,IF(INDEX(BalanceAssets,Calculations!$O69,12+F$1)="","",INDEX(BalanceAssets,Calculations!$O69,12+F$1)),""),IF(Nb_2&gt;=F$1,IF(INDEX(BalanceAssets,Calculations!$O69,Nb_1+12+F$1)="","",INDEX(BalanceAssets,Calculations!$O69,Nb_1+12+F$1)),""))</f>
        <v>0</v>
      </c>
      <c r="G16" s="171">
        <f>IF($C$5=1,IF(Nb_1&gt;=G$1,IF(INDEX(BalanceAssets,Calculations!$O69,12+G$1)="","",INDEX(BalanceAssets,Calculations!$O69,12+G$1)),""),IF(Nb_2&gt;=G$1,IF(INDEX(BalanceAssets,Calculations!$O69,Nb_1+12+G$1)="","",INDEX(BalanceAssets,Calculations!$O69,Nb_1+12+G$1)),""))</f>
        <v>0</v>
      </c>
      <c r="H16" s="171">
        <f>IF($C$5=1,IF(Nb_1&gt;=H$1,IF(INDEX(BalanceAssets,Calculations!$O69,12+H$1)="","",INDEX(BalanceAssets,Calculations!$O69,12+H$1)),""),IF(Nb_2&gt;=H$1,IF(INDEX(BalanceAssets,Calculations!$O69,Nb_1+12+H$1)="","",INDEX(BalanceAssets,Calculations!$O69,Nb_1+12+H$1)),""))</f>
        <v>0</v>
      </c>
      <c r="I16" s="171" t="str">
        <f>IF($C$5=1,IF(Nb_1&gt;=I$1,IF(INDEX(BalanceAssets,Calculations!$O69,12+I$1)="","",INDEX(BalanceAssets,Calculations!$O69,12+I$1)),""),IF(Nb_2&gt;=I$1,IF(INDEX(BalanceAssets,Calculations!$O69,Nb_1+12+I$1)="","",INDEX(BalanceAssets,Calculations!$O69,Nb_1+12+I$1)),""))</f>
        <v/>
      </c>
      <c r="J16" s="150"/>
    </row>
    <row r="17" spans="1:10" ht="15.75">
      <c r="A17" s="110"/>
      <c r="B17" s="110"/>
      <c r="C17" s="148"/>
      <c r="D17" s="115" t="str">
        <f>IF(INDEX(BalanceAssets,Calculations!O70,1)="","",INDEX(BalanceAssets,Calculations!O70,1))</f>
        <v xml:space="preserve">    Short Term Investments</v>
      </c>
      <c r="E17" s="171">
        <f>IF($C$5=1,IF(Nb_1&gt;=E$1,IF(INDEX(BalanceAssets,Calculations!$O70,12+E$1)="","",INDEX(BalanceAssets,Calculations!$O70,12+E$1)),""),IF(Nb_2&gt;=E$1,IF(INDEX(BalanceAssets,Calculations!$O70,Nb_1+12+E$1)="","",INDEX(BalanceAssets,Calculations!$O70,Nb_1+12+E$1)),""))</f>
        <v>0</v>
      </c>
      <c r="F17" s="171">
        <f>IF($C$5=1,IF(Nb_1&gt;=F$1,IF(INDEX(BalanceAssets,Calculations!$O70,12+F$1)="","",INDEX(BalanceAssets,Calculations!$O70,12+F$1)),""),IF(Nb_2&gt;=F$1,IF(INDEX(BalanceAssets,Calculations!$O70,Nb_1+12+F$1)="","",INDEX(BalanceAssets,Calculations!$O70,Nb_1+12+F$1)),""))</f>
        <v>0</v>
      </c>
      <c r="G17" s="171">
        <f>IF($C$5=1,IF(Nb_1&gt;=G$1,IF(INDEX(BalanceAssets,Calculations!$O70,12+G$1)="","",INDEX(BalanceAssets,Calculations!$O70,12+G$1)),""),IF(Nb_2&gt;=G$1,IF(INDEX(BalanceAssets,Calculations!$O70,Nb_1+12+G$1)="","",INDEX(BalanceAssets,Calculations!$O70,Nb_1+12+G$1)),""))</f>
        <v>0</v>
      </c>
      <c r="H17" s="171">
        <f>IF($C$5=1,IF(Nb_1&gt;=H$1,IF(INDEX(BalanceAssets,Calculations!$O70,12+H$1)="","",INDEX(BalanceAssets,Calculations!$O70,12+H$1)),""),IF(Nb_2&gt;=H$1,IF(INDEX(BalanceAssets,Calculations!$O70,Nb_1+12+H$1)="","",INDEX(BalanceAssets,Calculations!$O70,Nb_1+12+H$1)),""))</f>
        <v>0</v>
      </c>
      <c r="I17" s="171" t="str">
        <f>IF($C$5=1,IF(Nb_1&gt;=I$1,IF(INDEX(BalanceAssets,Calculations!$O70,12+I$1)="","",INDEX(BalanceAssets,Calculations!$O70,12+I$1)),""),IF(Nb_2&gt;=I$1,IF(INDEX(BalanceAssets,Calculations!$O70,Nb_1+12+I$1)="","",INDEX(BalanceAssets,Calculations!$O70,Nb_1+12+I$1)),""))</f>
        <v/>
      </c>
      <c r="J17" s="150"/>
    </row>
    <row r="18" spans="1:10" ht="15.75">
      <c r="A18" s="110"/>
      <c r="B18" s="110"/>
      <c r="C18" s="148"/>
      <c r="D18" s="115" t="str">
        <f>IF(INDEX(BalanceAssets,Calculations!O71,1)="","",INDEX(BalanceAssets,Calculations!O71,1))</f>
        <v>Total Receivables, Net</v>
      </c>
      <c r="E18" s="171">
        <f>IF($C$5=1,IF(Nb_1&gt;=E$1,IF(INDEX(BalanceAssets,Calculations!$O71,12+E$1)="","",INDEX(BalanceAssets,Calculations!$O71,12+E$1)),""),IF(Nb_2&gt;=E$1,IF(INDEX(BalanceAssets,Calculations!$O71,Nb_1+12+E$1)="","",INDEX(BalanceAssets,Calculations!$O71,Nb_1+12+E$1)),""))</f>
        <v>0</v>
      </c>
      <c r="F18" s="171">
        <f>IF($C$5=1,IF(Nb_1&gt;=F$1,IF(INDEX(BalanceAssets,Calculations!$O71,12+F$1)="","",INDEX(BalanceAssets,Calculations!$O71,12+F$1)),""),IF(Nb_2&gt;=F$1,IF(INDEX(BalanceAssets,Calculations!$O71,Nb_1+12+F$1)="","",INDEX(BalanceAssets,Calculations!$O71,Nb_1+12+F$1)),""))</f>
        <v>0</v>
      </c>
      <c r="G18" s="171">
        <f>IF($C$5=1,IF(Nb_1&gt;=G$1,IF(INDEX(BalanceAssets,Calculations!$O71,12+G$1)="","",INDEX(BalanceAssets,Calculations!$O71,12+G$1)),""),IF(Nb_2&gt;=G$1,IF(INDEX(BalanceAssets,Calculations!$O71,Nb_1+12+G$1)="","",INDEX(BalanceAssets,Calculations!$O71,Nb_1+12+G$1)),""))</f>
        <v>0</v>
      </c>
      <c r="H18" s="171">
        <f>IF($C$5=1,IF(Nb_1&gt;=H$1,IF(INDEX(BalanceAssets,Calculations!$O71,12+H$1)="","",INDEX(BalanceAssets,Calculations!$O71,12+H$1)),""),IF(Nb_2&gt;=H$1,IF(INDEX(BalanceAssets,Calculations!$O71,Nb_1+12+H$1)="","",INDEX(BalanceAssets,Calculations!$O71,Nb_1+12+H$1)),""))</f>
        <v>0</v>
      </c>
      <c r="I18" s="171" t="str">
        <f>IF($C$5=1,IF(Nb_1&gt;=I$1,IF(INDEX(BalanceAssets,Calculations!$O71,12+I$1)="","",INDEX(BalanceAssets,Calculations!$O71,12+I$1)),""),IF(Nb_2&gt;=I$1,IF(INDEX(BalanceAssets,Calculations!$O71,Nb_1+12+I$1)="","",INDEX(BalanceAssets,Calculations!$O71,Nb_1+12+I$1)),""))</f>
        <v/>
      </c>
      <c r="J18" s="150"/>
    </row>
    <row r="19" spans="1:10" ht="15.75">
      <c r="A19" s="110"/>
      <c r="B19" s="110"/>
      <c r="C19" s="148"/>
      <c r="D19" s="115" t="str">
        <f>IF(INDEX(BalanceAssets,Calculations!O72,1)="","",INDEX(BalanceAssets,Calculations!O72,1))</f>
        <v xml:space="preserve">    Accounts Receivable - Trade, Net</v>
      </c>
      <c r="E19" s="171">
        <f>IF($C$5=1,IF(Nb_1&gt;=E$1,IF(INDEX(BalanceAssets,Calculations!$O72,12+E$1)="","",INDEX(BalanceAssets,Calculations!$O72,12+E$1)),""),IF(Nb_2&gt;=E$1,IF(INDEX(BalanceAssets,Calculations!$O72,Nb_1+12+E$1)="","",INDEX(BalanceAssets,Calculations!$O72,Nb_1+12+E$1)),""))</f>
        <v>0</v>
      </c>
      <c r="F19" s="171">
        <f>IF($C$5=1,IF(Nb_1&gt;=F$1,IF(INDEX(BalanceAssets,Calculations!$O72,12+F$1)="","",INDEX(BalanceAssets,Calculations!$O72,12+F$1)),""),IF(Nb_2&gt;=F$1,IF(INDEX(BalanceAssets,Calculations!$O72,Nb_1+12+F$1)="","",INDEX(BalanceAssets,Calculations!$O72,Nb_1+12+F$1)),""))</f>
        <v>0</v>
      </c>
      <c r="G19" s="171">
        <f>IF($C$5=1,IF(Nb_1&gt;=G$1,IF(INDEX(BalanceAssets,Calculations!$O72,12+G$1)="","",INDEX(BalanceAssets,Calculations!$O72,12+G$1)),""),IF(Nb_2&gt;=G$1,IF(INDEX(BalanceAssets,Calculations!$O72,Nb_1+12+G$1)="","",INDEX(BalanceAssets,Calculations!$O72,Nb_1+12+G$1)),""))</f>
        <v>0</v>
      </c>
      <c r="H19" s="171">
        <f>IF($C$5=1,IF(Nb_1&gt;=H$1,IF(INDEX(BalanceAssets,Calculations!$O72,12+H$1)="","",INDEX(BalanceAssets,Calculations!$O72,12+H$1)),""),IF(Nb_2&gt;=H$1,IF(INDEX(BalanceAssets,Calculations!$O72,Nb_1+12+H$1)="","",INDEX(BalanceAssets,Calculations!$O72,Nb_1+12+H$1)),""))</f>
        <v>0</v>
      </c>
      <c r="I19" s="171" t="str">
        <f>IF($C$5=1,IF(Nb_1&gt;=I$1,IF(INDEX(BalanceAssets,Calculations!$O72,12+I$1)="","",INDEX(BalanceAssets,Calculations!$O72,12+I$1)),""),IF(Nb_2&gt;=I$1,IF(INDEX(BalanceAssets,Calculations!$O72,Nb_1+12+I$1)="","",INDEX(BalanceAssets,Calculations!$O72,Nb_1+12+I$1)),""))</f>
        <v/>
      </c>
      <c r="J19" s="150"/>
    </row>
    <row r="20" spans="1:10" ht="15.75">
      <c r="A20" s="110"/>
      <c r="B20" s="110"/>
      <c r="C20" s="148"/>
      <c r="D20" s="115" t="str">
        <f>IF(INDEX(BalanceAssets,Calculations!O73,1)="","",INDEX(BalanceAssets,Calculations!O73,1))</f>
        <v xml:space="preserve">        Accounts Receivable - Trade, Gross</v>
      </c>
      <c r="E20" s="171">
        <f>IF($C$5=1,IF(Nb_1&gt;=E$1,IF(INDEX(BalanceAssets,Calculations!$O73,12+E$1)="","",INDEX(BalanceAssets,Calculations!$O73,12+E$1)),""),IF(Nb_2&gt;=E$1,IF(INDEX(BalanceAssets,Calculations!$O73,Nb_1+12+E$1)="","",INDEX(BalanceAssets,Calculations!$O73,Nb_1+12+E$1)),""))</f>
        <v>0</v>
      </c>
      <c r="F20" s="171">
        <f>IF($C$5=1,IF(Nb_1&gt;=F$1,IF(INDEX(BalanceAssets,Calculations!$O73,12+F$1)="","",INDEX(BalanceAssets,Calculations!$O73,12+F$1)),""),IF(Nb_2&gt;=F$1,IF(INDEX(BalanceAssets,Calculations!$O73,Nb_1+12+F$1)="","",INDEX(BalanceAssets,Calculations!$O73,Nb_1+12+F$1)),""))</f>
        <v>0</v>
      </c>
      <c r="G20" s="171">
        <f>IF($C$5=1,IF(Nb_1&gt;=G$1,IF(INDEX(BalanceAssets,Calculations!$O73,12+G$1)="","",INDEX(BalanceAssets,Calculations!$O73,12+G$1)),""),IF(Nb_2&gt;=G$1,IF(INDEX(BalanceAssets,Calculations!$O73,Nb_1+12+G$1)="","",INDEX(BalanceAssets,Calculations!$O73,Nb_1+12+G$1)),""))</f>
        <v>0</v>
      </c>
      <c r="H20" s="171">
        <f>IF($C$5=1,IF(Nb_1&gt;=H$1,IF(INDEX(BalanceAssets,Calculations!$O73,12+H$1)="","",INDEX(BalanceAssets,Calculations!$O73,12+H$1)),""),IF(Nb_2&gt;=H$1,IF(INDEX(BalanceAssets,Calculations!$O73,Nb_1+12+H$1)="","",INDEX(BalanceAssets,Calculations!$O73,Nb_1+12+H$1)),""))</f>
        <v>0</v>
      </c>
      <c r="I20" s="171" t="str">
        <f>IF($C$5=1,IF(Nb_1&gt;=I$1,IF(INDEX(BalanceAssets,Calculations!$O73,12+I$1)="","",INDEX(BalanceAssets,Calculations!$O73,12+I$1)),""),IF(Nb_2&gt;=I$1,IF(INDEX(BalanceAssets,Calculations!$O73,Nb_1+12+I$1)="","",INDEX(BalanceAssets,Calculations!$O73,Nb_1+12+I$1)),""))</f>
        <v/>
      </c>
      <c r="J20" s="150"/>
    </row>
    <row r="21" spans="1:10" ht="15.75">
      <c r="A21" s="110"/>
      <c r="B21" s="110"/>
      <c r="C21" s="148"/>
      <c r="D21" s="115" t="str">
        <f>IF(INDEX(BalanceAssets,Calculations!O74,1)="","",INDEX(BalanceAssets,Calculations!O74,1))</f>
        <v xml:space="preserve">        Provision for Doubtful Accounts</v>
      </c>
      <c r="E21" s="171">
        <f>IF($C$5=1,IF(Nb_1&gt;=E$1,IF(INDEX(BalanceAssets,Calculations!$O74,12+E$1)="","",INDEX(BalanceAssets,Calculations!$O74,12+E$1)),""),IF(Nb_2&gt;=E$1,IF(INDEX(BalanceAssets,Calculations!$O74,Nb_1+12+E$1)="","",INDEX(BalanceAssets,Calculations!$O74,Nb_1+12+E$1)),""))</f>
        <v>0</v>
      </c>
      <c r="F21" s="171">
        <f>IF($C$5=1,IF(Nb_1&gt;=F$1,IF(INDEX(BalanceAssets,Calculations!$O74,12+F$1)="","",INDEX(BalanceAssets,Calculations!$O74,12+F$1)),""),IF(Nb_2&gt;=F$1,IF(INDEX(BalanceAssets,Calculations!$O74,Nb_1+12+F$1)="","",INDEX(BalanceAssets,Calculations!$O74,Nb_1+12+F$1)),""))</f>
        <v>0</v>
      </c>
      <c r="G21" s="171">
        <f>IF($C$5=1,IF(Nb_1&gt;=G$1,IF(INDEX(BalanceAssets,Calculations!$O74,12+G$1)="","",INDEX(BalanceAssets,Calculations!$O74,12+G$1)),""),IF(Nb_2&gt;=G$1,IF(INDEX(BalanceAssets,Calculations!$O74,Nb_1+12+G$1)="","",INDEX(BalanceAssets,Calculations!$O74,Nb_1+12+G$1)),""))</f>
        <v>0</v>
      </c>
      <c r="H21" s="171">
        <f>IF($C$5=1,IF(Nb_1&gt;=H$1,IF(INDEX(BalanceAssets,Calculations!$O74,12+H$1)="","",INDEX(BalanceAssets,Calculations!$O74,12+H$1)),""),IF(Nb_2&gt;=H$1,IF(INDEX(BalanceAssets,Calculations!$O74,Nb_1+12+H$1)="","",INDEX(BalanceAssets,Calculations!$O74,Nb_1+12+H$1)),""))</f>
        <v>0</v>
      </c>
      <c r="I21" s="171" t="str">
        <f>IF($C$5=1,IF(Nb_1&gt;=I$1,IF(INDEX(BalanceAssets,Calculations!$O74,12+I$1)="","",INDEX(BalanceAssets,Calculations!$O74,12+I$1)),""),IF(Nb_2&gt;=I$1,IF(INDEX(BalanceAssets,Calculations!$O74,Nb_1+12+I$1)="","",INDEX(BalanceAssets,Calculations!$O74,Nb_1+12+I$1)),""))</f>
        <v/>
      </c>
      <c r="J21" s="150"/>
    </row>
    <row r="22" spans="1:10" ht="15.75">
      <c r="A22" s="110"/>
      <c r="B22" s="110"/>
      <c r="C22" s="148"/>
      <c r="D22" s="115" t="str">
        <f>IF(INDEX(BalanceAssets,Calculations!O75,1)="","",INDEX(BalanceAssets,Calculations!O75,1))</f>
        <v xml:space="preserve">    Notes Receivable - Short Term</v>
      </c>
      <c r="E22" s="171">
        <f>IF($C$5=1,IF(Nb_1&gt;=E$1,IF(INDEX(BalanceAssets,Calculations!$O75,12+E$1)="","",INDEX(BalanceAssets,Calculations!$O75,12+E$1)),""),IF(Nb_2&gt;=E$1,IF(INDEX(BalanceAssets,Calculations!$O75,Nb_1+12+E$1)="","",INDEX(BalanceAssets,Calculations!$O75,Nb_1+12+E$1)),""))</f>
        <v>0</v>
      </c>
      <c r="F22" s="171">
        <f>IF($C$5=1,IF(Nb_1&gt;=F$1,IF(INDEX(BalanceAssets,Calculations!$O75,12+F$1)="","",INDEX(BalanceAssets,Calculations!$O75,12+F$1)),""),IF(Nb_2&gt;=F$1,IF(INDEX(BalanceAssets,Calculations!$O75,Nb_1+12+F$1)="","",INDEX(BalanceAssets,Calculations!$O75,Nb_1+12+F$1)),""))</f>
        <v>0</v>
      </c>
      <c r="G22" s="171">
        <f>IF($C$5=1,IF(Nb_1&gt;=G$1,IF(INDEX(BalanceAssets,Calculations!$O75,12+G$1)="","",INDEX(BalanceAssets,Calculations!$O75,12+G$1)),""),IF(Nb_2&gt;=G$1,IF(INDEX(BalanceAssets,Calculations!$O75,Nb_1+12+G$1)="","",INDEX(BalanceAssets,Calculations!$O75,Nb_1+12+G$1)),""))</f>
        <v>0</v>
      </c>
      <c r="H22" s="171">
        <f>IF($C$5=1,IF(Nb_1&gt;=H$1,IF(INDEX(BalanceAssets,Calculations!$O75,12+H$1)="","",INDEX(BalanceAssets,Calculations!$O75,12+H$1)),""),IF(Nb_2&gt;=H$1,IF(INDEX(BalanceAssets,Calculations!$O75,Nb_1+12+H$1)="","",INDEX(BalanceAssets,Calculations!$O75,Nb_1+12+H$1)),""))</f>
        <v>0</v>
      </c>
      <c r="I22" s="171" t="str">
        <f>IF($C$5=1,IF(Nb_1&gt;=I$1,IF(INDEX(BalanceAssets,Calculations!$O75,12+I$1)="","",INDEX(BalanceAssets,Calculations!$O75,12+I$1)),""),IF(Nb_2&gt;=I$1,IF(INDEX(BalanceAssets,Calculations!$O75,Nb_1+12+I$1)="","",INDEX(BalanceAssets,Calculations!$O75,Nb_1+12+I$1)),""))</f>
        <v/>
      </c>
      <c r="J22" s="150"/>
    </row>
    <row r="23" spans="1:10" ht="15.75">
      <c r="A23" s="110"/>
      <c r="B23" s="110"/>
      <c r="C23" s="148"/>
      <c r="D23" s="115" t="str">
        <f>IF(INDEX(BalanceAssets,Calculations!O76,1)="","",INDEX(BalanceAssets,Calculations!O76,1))</f>
        <v xml:space="preserve">    Receivables - Other</v>
      </c>
      <c r="E23" s="171">
        <f>IF($C$5=1,IF(Nb_1&gt;=E$1,IF(INDEX(BalanceAssets,Calculations!$O76,12+E$1)="","",INDEX(BalanceAssets,Calculations!$O76,12+E$1)),""),IF(Nb_2&gt;=E$1,IF(INDEX(BalanceAssets,Calculations!$O76,Nb_1+12+E$1)="","",INDEX(BalanceAssets,Calculations!$O76,Nb_1+12+E$1)),""))</f>
        <v>0</v>
      </c>
      <c r="F23" s="171">
        <f>IF($C$5=1,IF(Nb_1&gt;=F$1,IF(INDEX(BalanceAssets,Calculations!$O76,12+F$1)="","",INDEX(BalanceAssets,Calculations!$O76,12+F$1)),""),IF(Nb_2&gt;=F$1,IF(INDEX(BalanceAssets,Calculations!$O76,Nb_1+12+F$1)="","",INDEX(BalanceAssets,Calculations!$O76,Nb_1+12+F$1)),""))</f>
        <v>0</v>
      </c>
      <c r="G23" s="171">
        <f>IF($C$5=1,IF(Nb_1&gt;=G$1,IF(INDEX(BalanceAssets,Calculations!$O76,12+G$1)="","",INDEX(BalanceAssets,Calculations!$O76,12+G$1)),""),IF(Nb_2&gt;=G$1,IF(INDEX(BalanceAssets,Calculations!$O76,Nb_1+12+G$1)="","",INDEX(BalanceAssets,Calculations!$O76,Nb_1+12+G$1)),""))</f>
        <v>0</v>
      </c>
      <c r="H23" s="171">
        <f>IF($C$5=1,IF(Nb_1&gt;=H$1,IF(INDEX(BalanceAssets,Calculations!$O76,12+H$1)="","",INDEX(BalanceAssets,Calculations!$O76,12+H$1)),""),IF(Nb_2&gt;=H$1,IF(INDEX(BalanceAssets,Calculations!$O76,Nb_1+12+H$1)="","",INDEX(BalanceAssets,Calculations!$O76,Nb_1+12+H$1)),""))</f>
        <v>0</v>
      </c>
      <c r="I23" s="171" t="str">
        <f>IF($C$5=1,IF(Nb_1&gt;=I$1,IF(INDEX(BalanceAssets,Calculations!$O76,12+I$1)="","",INDEX(BalanceAssets,Calculations!$O76,12+I$1)),""),IF(Nb_2&gt;=I$1,IF(INDEX(BalanceAssets,Calculations!$O76,Nb_1+12+I$1)="","",INDEX(BalanceAssets,Calculations!$O76,Nb_1+12+I$1)),""))</f>
        <v/>
      </c>
      <c r="J23" s="150"/>
    </row>
    <row r="24" spans="1:10" ht="15.75">
      <c r="A24" s="110"/>
      <c r="B24" s="110"/>
      <c r="C24" s="148"/>
      <c r="D24" s="115" t="str">
        <f>IF(INDEX(BalanceAssets,Calculations!O77,1)="","",INDEX(BalanceAssets,Calculations!O77,1))</f>
        <v>Total Inventory</v>
      </c>
      <c r="E24" s="171">
        <f>IF($C$5=1,IF(Nb_1&gt;=E$1,IF(INDEX(BalanceAssets,Calculations!$O77,12+E$1)="","",INDEX(BalanceAssets,Calculations!$O77,12+E$1)),""),IF(Nb_2&gt;=E$1,IF(INDEX(BalanceAssets,Calculations!$O77,Nb_1+12+E$1)="","",INDEX(BalanceAssets,Calculations!$O77,Nb_1+12+E$1)),""))</f>
        <v>0</v>
      </c>
      <c r="F24" s="171">
        <f>IF($C$5=1,IF(Nb_1&gt;=F$1,IF(INDEX(BalanceAssets,Calculations!$O77,12+F$1)="","",INDEX(BalanceAssets,Calculations!$O77,12+F$1)),""),IF(Nb_2&gt;=F$1,IF(INDEX(BalanceAssets,Calculations!$O77,Nb_1+12+F$1)="","",INDEX(BalanceAssets,Calculations!$O77,Nb_1+12+F$1)),""))</f>
        <v>0</v>
      </c>
      <c r="G24" s="171">
        <f>IF($C$5=1,IF(Nb_1&gt;=G$1,IF(INDEX(BalanceAssets,Calculations!$O77,12+G$1)="","",INDEX(BalanceAssets,Calculations!$O77,12+G$1)),""),IF(Nb_2&gt;=G$1,IF(INDEX(BalanceAssets,Calculations!$O77,Nb_1+12+G$1)="","",INDEX(BalanceAssets,Calculations!$O77,Nb_1+12+G$1)),""))</f>
        <v>0</v>
      </c>
      <c r="H24" s="171">
        <f>IF($C$5=1,IF(Nb_1&gt;=H$1,IF(INDEX(BalanceAssets,Calculations!$O77,12+H$1)="","",INDEX(BalanceAssets,Calculations!$O77,12+H$1)),""),IF(Nb_2&gt;=H$1,IF(INDEX(BalanceAssets,Calculations!$O77,Nb_1+12+H$1)="","",INDEX(BalanceAssets,Calculations!$O77,Nb_1+12+H$1)),""))</f>
        <v>0</v>
      </c>
      <c r="I24" s="171" t="str">
        <f>IF($C$5=1,IF(Nb_1&gt;=I$1,IF(INDEX(BalanceAssets,Calculations!$O77,12+I$1)="","",INDEX(BalanceAssets,Calculations!$O77,12+I$1)),""),IF(Nb_2&gt;=I$1,IF(INDEX(BalanceAssets,Calculations!$O77,Nb_1+12+I$1)="","",INDEX(BalanceAssets,Calculations!$O77,Nb_1+12+I$1)),""))</f>
        <v/>
      </c>
      <c r="J24" s="150"/>
    </row>
    <row r="25" spans="1:10" ht="15.75">
      <c r="A25" s="110"/>
      <c r="B25" s="110"/>
      <c r="C25" s="148"/>
      <c r="D25" s="115" t="str">
        <f>IF(INDEX(BalanceAssets,Calculations!O78,1)="","",INDEX(BalanceAssets,Calculations!O78,1))</f>
        <v>Prepaid Expenses</v>
      </c>
      <c r="E25" s="171">
        <f>IF($C$5=1,IF(Nb_1&gt;=E$1,IF(INDEX(BalanceAssets,Calculations!$O78,12+E$1)="","",INDEX(BalanceAssets,Calculations!$O78,12+E$1)),""),IF(Nb_2&gt;=E$1,IF(INDEX(BalanceAssets,Calculations!$O78,Nb_1+12+E$1)="","",INDEX(BalanceAssets,Calculations!$O78,Nb_1+12+E$1)),""))</f>
        <v>0</v>
      </c>
      <c r="F25" s="171">
        <f>IF($C$5=1,IF(Nb_1&gt;=F$1,IF(INDEX(BalanceAssets,Calculations!$O78,12+F$1)="","",INDEX(BalanceAssets,Calculations!$O78,12+F$1)),""),IF(Nb_2&gt;=F$1,IF(INDEX(BalanceAssets,Calculations!$O78,Nb_1+12+F$1)="","",INDEX(BalanceAssets,Calculations!$O78,Nb_1+12+F$1)),""))</f>
        <v>0</v>
      </c>
      <c r="G25" s="171">
        <f>IF($C$5=1,IF(Nb_1&gt;=G$1,IF(INDEX(BalanceAssets,Calculations!$O78,12+G$1)="","",INDEX(BalanceAssets,Calculations!$O78,12+G$1)),""),IF(Nb_2&gt;=G$1,IF(INDEX(BalanceAssets,Calculations!$O78,Nb_1+12+G$1)="","",INDEX(BalanceAssets,Calculations!$O78,Nb_1+12+G$1)),""))</f>
        <v>0</v>
      </c>
      <c r="H25" s="171">
        <f>IF($C$5=1,IF(Nb_1&gt;=H$1,IF(INDEX(BalanceAssets,Calculations!$O78,12+H$1)="","",INDEX(BalanceAssets,Calculations!$O78,12+H$1)),""),IF(Nb_2&gt;=H$1,IF(INDEX(BalanceAssets,Calculations!$O78,Nb_1+12+H$1)="","",INDEX(BalanceAssets,Calculations!$O78,Nb_1+12+H$1)),""))</f>
        <v>0</v>
      </c>
      <c r="I25" s="171" t="str">
        <f>IF($C$5=1,IF(Nb_1&gt;=I$1,IF(INDEX(BalanceAssets,Calculations!$O78,12+I$1)="","",INDEX(BalanceAssets,Calculations!$O78,12+I$1)),""),IF(Nb_2&gt;=I$1,IF(INDEX(BalanceAssets,Calculations!$O78,Nb_1+12+I$1)="","",INDEX(BalanceAssets,Calculations!$O78,Nb_1+12+I$1)),""))</f>
        <v/>
      </c>
      <c r="J25" s="150"/>
    </row>
    <row r="26" spans="1:10" ht="16.5" thickBot="1">
      <c r="A26" s="110"/>
      <c r="B26" s="110"/>
      <c r="C26" s="148"/>
      <c r="D26" s="134" t="str">
        <f>IF(INDEX(BalanceAssets,Calculations!O79,1)="","",INDEX(BalanceAssets,Calculations!O79,1))</f>
        <v>Other Current Assets, Total</v>
      </c>
      <c r="E26" s="172">
        <f>IF($C$5=1,IF(Nb_1&gt;=E$1,IF(INDEX(BalanceAssets,Calculations!$O79,12+E$1)="","",INDEX(BalanceAssets,Calculations!$O79,12+E$1)),""),IF(Nb_2&gt;=E$1,IF(INDEX(BalanceAssets,Calculations!$O79,Nb_1+12+E$1)="","",INDEX(BalanceAssets,Calculations!$O79,Nb_1+12+E$1)),""))</f>
        <v>0</v>
      </c>
      <c r="F26" s="172">
        <f>IF($C$5=1,IF(Nb_1&gt;=F$1,IF(INDEX(BalanceAssets,Calculations!$O79,12+F$1)="","",INDEX(BalanceAssets,Calculations!$O79,12+F$1)),""),IF(Nb_2&gt;=F$1,IF(INDEX(BalanceAssets,Calculations!$O79,Nb_1+12+F$1)="","",INDEX(BalanceAssets,Calculations!$O79,Nb_1+12+F$1)),""))</f>
        <v>0</v>
      </c>
      <c r="G26" s="172">
        <f>IF($C$5=1,IF(Nb_1&gt;=G$1,IF(INDEX(BalanceAssets,Calculations!$O79,12+G$1)="","",INDEX(BalanceAssets,Calculations!$O79,12+G$1)),""),IF(Nb_2&gt;=G$1,IF(INDEX(BalanceAssets,Calculations!$O79,Nb_1+12+G$1)="","",INDEX(BalanceAssets,Calculations!$O79,Nb_1+12+G$1)),""))</f>
        <v>0</v>
      </c>
      <c r="H26" s="172">
        <f>IF($C$5=1,IF(Nb_1&gt;=H$1,IF(INDEX(BalanceAssets,Calculations!$O79,12+H$1)="","",INDEX(BalanceAssets,Calculations!$O79,12+H$1)),""),IF(Nb_2&gt;=H$1,IF(INDEX(BalanceAssets,Calculations!$O79,Nb_1+12+H$1)="","",INDEX(BalanceAssets,Calculations!$O79,Nb_1+12+H$1)),""))</f>
        <v>0</v>
      </c>
      <c r="I26" s="172" t="str">
        <f>IF($C$5=1,IF(Nb_1&gt;=I$1,IF(INDEX(BalanceAssets,Calculations!$O79,12+I$1)="","",INDEX(BalanceAssets,Calculations!$O79,12+I$1)),""),IF(Nb_2&gt;=I$1,IF(INDEX(BalanceAssets,Calculations!$O79,Nb_1+12+I$1)="","",INDEX(BalanceAssets,Calculations!$O79,Nb_1+12+I$1)),""))</f>
        <v/>
      </c>
      <c r="J26" s="150"/>
    </row>
    <row r="27" spans="1:10" ht="15.75">
      <c r="A27" s="110"/>
      <c r="B27" s="110"/>
      <c r="C27" s="148"/>
      <c r="D27" s="132" t="str">
        <f>IF(INDEX(BalanceAssets,Calculations!O80,1)="","",INDEX(BalanceAssets,Calculations!O80,1))</f>
        <v>Total Current Assets</v>
      </c>
      <c r="E27" s="173">
        <f>IF($C$5=1,IF(Nb_1&gt;=E$1,IF(INDEX(BalanceAssets,Calculations!$O80,12+E$1)="","",INDEX(BalanceAssets,Calculations!$O80,12+E$1)),""),IF(Nb_2&gt;=E$1,IF(INDEX(BalanceAssets,Calculations!$O80,Nb_1+12+E$1)="","",INDEX(BalanceAssets,Calculations!$O80,Nb_1+12+E$1)),""))</f>
        <v>0</v>
      </c>
      <c r="F27" s="173">
        <f>IF($C$5=1,IF(Nb_1&gt;=F$1,IF(INDEX(BalanceAssets,Calculations!$O80,12+F$1)="","",INDEX(BalanceAssets,Calculations!$O80,12+F$1)),""),IF(Nb_2&gt;=F$1,IF(INDEX(BalanceAssets,Calculations!$O80,Nb_1+12+F$1)="","",INDEX(BalanceAssets,Calculations!$O80,Nb_1+12+F$1)),""))</f>
        <v>0</v>
      </c>
      <c r="G27" s="173">
        <f>IF($C$5=1,IF(Nb_1&gt;=G$1,IF(INDEX(BalanceAssets,Calculations!$O80,12+G$1)="","",INDEX(BalanceAssets,Calculations!$O80,12+G$1)),""),IF(Nb_2&gt;=G$1,IF(INDEX(BalanceAssets,Calculations!$O80,Nb_1+12+G$1)="","",INDEX(BalanceAssets,Calculations!$O80,Nb_1+12+G$1)),""))</f>
        <v>0</v>
      </c>
      <c r="H27" s="173">
        <f>IF($C$5=1,IF(Nb_1&gt;=H$1,IF(INDEX(BalanceAssets,Calculations!$O80,12+H$1)="","",INDEX(BalanceAssets,Calculations!$O80,12+H$1)),""),IF(Nb_2&gt;=H$1,IF(INDEX(BalanceAssets,Calculations!$O80,Nb_1+12+H$1)="","",INDEX(BalanceAssets,Calculations!$O80,Nb_1+12+H$1)),""))</f>
        <v>0</v>
      </c>
      <c r="I27" s="173" t="str">
        <f>IF($C$5=1,IF(Nb_1&gt;=I$1,IF(INDEX(BalanceAssets,Calculations!$O80,12+I$1)="","",INDEX(BalanceAssets,Calculations!$O80,12+I$1)),""),IF(Nb_2&gt;=I$1,IF(INDEX(BalanceAssets,Calculations!$O80,Nb_1+12+I$1)="","",INDEX(BalanceAssets,Calculations!$O80,Nb_1+12+I$1)),""))</f>
        <v/>
      </c>
      <c r="J27" s="150"/>
    </row>
    <row r="28" spans="1:10" ht="15.75">
      <c r="A28" s="110"/>
      <c r="B28" s="110"/>
      <c r="C28" s="148"/>
      <c r="D28" s="111" t="str">
        <f>IF(INDEX(BalanceAssets,Calculations!O81,1)="","",INDEX(BalanceAssets,Calculations!O81,1))</f>
        <v/>
      </c>
      <c r="E28" s="174" t="str">
        <f>IF($C$5=1,IF(Nb_1&gt;=E$1,IF(INDEX(BalanceAssets,Calculations!$O81,12+E$1)="","",INDEX(BalanceAssets,Calculations!$O81,12+E$1)),""),IF(Nb_2&gt;=E$1,IF(INDEX(BalanceAssets,Calculations!$O81,Nb_1+12+E$1)="","",INDEX(BalanceAssets,Calculations!$O81,Nb_1+12+E$1)),""))</f>
        <v/>
      </c>
      <c r="F28" s="174" t="str">
        <f>IF($C$5=1,IF(Nb_1&gt;=F$1,IF(INDEX(BalanceAssets,Calculations!$O81,12+F$1)="","",INDEX(BalanceAssets,Calculations!$O81,12+F$1)),""),IF(Nb_2&gt;=F$1,IF(INDEX(BalanceAssets,Calculations!$O81,Nb_1+12+F$1)="","",INDEX(BalanceAssets,Calculations!$O81,Nb_1+12+F$1)),""))</f>
        <v/>
      </c>
      <c r="G28" s="174" t="str">
        <f>IF($C$5=1,IF(Nb_1&gt;=G$1,IF(INDEX(BalanceAssets,Calculations!$O81,12+G$1)="","",INDEX(BalanceAssets,Calculations!$O81,12+G$1)),""),IF(Nb_2&gt;=G$1,IF(INDEX(BalanceAssets,Calculations!$O81,Nb_1+12+G$1)="","",INDEX(BalanceAssets,Calculations!$O81,Nb_1+12+G$1)),""))</f>
        <v/>
      </c>
      <c r="H28" s="174" t="str">
        <f>IF($C$5=1,IF(Nb_1&gt;=H$1,IF(INDEX(BalanceAssets,Calculations!$O81,12+H$1)="","",INDEX(BalanceAssets,Calculations!$O81,12+H$1)),""),IF(Nb_2&gt;=H$1,IF(INDEX(BalanceAssets,Calculations!$O81,Nb_1+12+H$1)="","",INDEX(BalanceAssets,Calculations!$O81,Nb_1+12+H$1)),""))</f>
        <v/>
      </c>
      <c r="I28" s="174" t="str">
        <f>IF($C$5=1,IF(Nb_1&gt;=I$1,IF(INDEX(BalanceAssets,Calculations!$O81,12+I$1)="","",INDEX(BalanceAssets,Calculations!$O81,12+I$1)),""),IF(Nb_2&gt;=I$1,IF(INDEX(BalanceAssets,Calculations!$O81,Nb_1+12+I$1)="","",INDEX(BalanceAssets,Calculations!$O81,Nb_1+12+I$1)),""))</f>
        <v/>
      </c>
      <c r="J28" s="150"/>
    </row>
    <row r="29" spans="1:10" ht="15.75">
      <c r="A29" s="110"/>
      <c r="B29" s="110"/>
      <c r="C29" s="148"/>
      <c r="D29" s="122" t="str">
        <f>IF(INDEX(BalanceAssets,Calculations!O82,1)="","",INDEX(BalanceAssets,Calculations!O82,1))</f>
        <v>Property/Plant/Equipment, Total - Net</v>
      </c>
      <c r="E29" s="170">
        <f>IF($C$5=1,IF(Nb_1&gt;=E$1,IF(INDEX(BalanceAssets,Calculations!$O82,12+E$1)="","",INDEX(BalanceAssets,Calculations!$O82,12+E$1)),""),IF(Nb_2&gt;=E$1,IF(INDEX(BalanceAssets,Calculations!$O82,Nb_1+12+E$1)="","",INDEX(BalanceAssets,Calculations!$O82,Nb_1+12+E$1)),""))</f>
        <v>0</v>
      </c>
      <c r="F29" s="170">
        <f>IF($C$5=1,IF(Nb_1&gt;=F$1,IF(INDEX(BalanceAssets,Calculations!$O82,12+F$1)="","",INDEX(BalanceAssets,Calculations!$O82,12+F$1)),""),IF(Nb_2&gt;=F$1,IF(INDEX(BalanceAssets,Calculations!$O82,Nb_1+12+F$1)="","",INDEX(BalanceAssets,Calculations!$O82,Nb_1+12+F$1)),""))</f>
        <v>0</v>
      </c>
      <c r="G29" s="170">
        <f>IF($C$5=1,IF(Nb_1&gt;=G$1,IF(INDEX(BalanceAssets,Calculations!$O82,12+G$1)="","",INDEX(BalanceAssets,Calculations!$O82,12+G$1)),""),IF(Nb_2&gt;=G$1,IF(INDEX(BalanceAssets,Calculations!$O82,Nb_1+12+G$1)="","",INDEX(BalanceAssets,Calculations!$O82,Nb_1+12+G$1)),""))</f>
        <v>0</v>
      </c>
      <c r="H29" s="170">
        <f>IF($C$5=1,IF(Nb_1&gt;=H$1,IF(INDEX(BalanceAssets,Calculations!$O82,12+H$1)="","",INDEX(BalanceAssets,Calculations!$O82,12+H$1)),""),IF(Nb_2&gt;=H$1,IF(INDEX(BalanceAssets,Calculations!$O82,Nb_1+12+H$1)="","",INDEX(BalanceAssets,Calculations!$O82,Nb_1+12+H$1)),""))</f>
        <v>0</v>
      </c>
      <c r="I29" s="170" t="str">
        <f>IF($C$5=1,IF(Nb_1&gt;=I$1,IF(INDEX(BalanceAssets,Calculations!$O82,12+I$1)="","",INDEX(BalanceAssets,Calculations!$O82,12+I$1)),""),IF(Nb_2&gt;=I$1,IF(INDEX(BalanceAssets,Calculations!$O82,Nb_1+12+I$1)="","",INDEX(BalanceAssets,Calculations!$O82,Nb_1+12+I$1)),""))</f>
        <v/>
      </c>
      <c r="J29" s="150"/>
    </row>
    <row r="30" spans="1:10" ht="15.75">
      <c r="A30" s="110"/>
      <c r="B30" s="110"/>
      <c r="C30" s="148"/>
      <c r="D30" s="115" t="str">
        <f>IF(INDEX(BalanceAssets,Calculations!O83,1)="","",INDEX(BalanceAssets,Calculations!O83,1))</f>
        <v>Goodwill, Net</v>
      </c>
      <c r="E30" s="171">
        <f>IF($C$5=1,IF(Nb_1&gt;=E$1,IF(INDEX(BalanceAssets,Calculations!$O83,12+E$1)="","",INDEX(BalanceAssets,Calculations!$O83,12+E$1)),""),IF(Nb_2&gt;=E$1,IF(INDEX(BalanceAssets,Calculations!$O83,Nb_1+12+E$1)="","",INDEX(BalanceAssets,Calculations!$O83,Nb_1+12+E$1)),""))</f>
        <v>0</v>
      </c>
      <c r="F30" s="171">
        <f>IF($C$5=1,IF(Nb_1&gt;=F$1,IF(INDEX(BalanceAssets,Calculations!$O83,12+F$1)="","",INDEX(BalanceAssets,Calculations!$O83,12+F$1)),""),IF(Nb_2&gt;=F$1,IF(INDEX(BalanceAssets,Calculations!$O83,Nb_1+12+F$1)="","",INDEX(BalanceAssets,Calculations!$O83,Nb_1+12+F$1)),""))</f>
        <v>0</v>
      </c>
      <c r="G30" s="171">
        <f>IF($C$5=1,IF(Nb_1&gt;=G$1,IF(INDEX(BalanceAssets,Calculations!$O83,12+G$1)="","",INDEX(BalanceAssets,Calculations!$O83,12+G$1)),""),IF(Nb_2&gt;=G$1,IF(INDEX(BalanceAssets,Calculations!$O83,Nb_1+12+G$1)="","",INDEX(BalanceAssets,Calculations!$O83,Nb_1+12+G$1)),""))</f>
        <v>0</v>
      </c>
      <c r="H30" s="171">
        <f>IF($C$5=1,IF(Nb_1&gt;=H$1,IF(INDEX(BalanceAssets,Calculations!$O83,12+H$1)="","",INDEX(BalanceAssets,Calculations!$O83,12+H$1)),""),IF(Nb_2&gt;=H$1,IF(INDEX(BalanceAssets,Calculations!$O83,Nb_1+12+H$1)="","",INDEX(BalanceAssets,Calculations!$O83,Nb_1+12+H$1)),""))</f>
        <v>0</v>
      </c>
      <c r="I30" s="171" t="str">
        <f>IF($C$5=1,IF(Nb_1&gt;=I$1,IF(INDEX(BalanceAssets,Calculations!$O83,12+I$1)="","",INDEX(BalanceAssets,Calculations!$O83,12+I$1)),""),IF(Nb_2&gt;=I$1,IF(INDEX(BalanceAssets,Calculations!$O83,Nb_1+12+I$1)="","",INDEX(BalanceAssets,Calculations!$O83,Nb_1+12+I$1)),""))</f>
        <v/>
      </c>
      <c r="J30" s="150"/>
    </row>
    <row r="31" spans="1:10" ht="15.75">
      <c r="A31" s="110"/>
      <c r="B31" s="110"/>
      <c r="C31" s="148"/>
      <c r="D31" s="115" t="str">
        <f>IF(INDEX(BalanceAssets,Calculations!O84,1)="","",INDEX(BalanceAssets,Calculations!O84,1))</f>
        <v>Intangibles, Net</v>
      </c>
      <c r="E31" s="171">
        <f>IF($C$5=1,IF(Nb_1&gt;=E$1,IF(INDEX(BalanceAssets,Calculations!$O84,12+E$1)="","",INDEX(BalanceAssets,Calculations!$O84,12+E$1)),""),IF(Nb_2&gt;=E$1,IF(INDEX(BalanceAssets,Calculations!$O84,Nb_1+12+E$1)="","",INDEX(BalanceAssets,Calculations!$O84,Nb_1+12+E$1)),""))</f>
        <v>0</v>
      </c>
      <c r="F31" s="171">
        <f>IF($C$5=1,IF(Nb_1&gt;=F$1,IF(INDEX(BalanceAssets,Calculations!$O84,12+F$1)="","",INDEX(BalanceAssets,Calculations!$O84,12+F$1)),""),IF(Nb_2&gt;=F$1,IF(INDEX(BalanceAssets,Calculations!$O84,Nb_1+12+F$1)="","",INDEX(BalanceAssets,Calculations!$O84,Nb_1+12+F$1)),""))</f>
        <v>0</v>
      </c>
      <c r="G31" s="171">
        <f>IF($C$5=1,IF(Nb_1&gt;=G$1,IF(INDEX(BalanceAssets,Calculations!$O84,12+G$1)="","",INDEX(BalanceAssets,Calculations!$O84,12+G$1)),""),IF(Nb_2&gt;=G$1,IF(INDEX(BalanceAssets,Calculations!$O84,Nb_1+12+G$1)="","",INDEX(BalanceAssets,Calculations!$O84,Nb_1+12+G$1)),""))</f>
        <v>0</v>
      </c>
      <c r="H31" s="171">
        <f>IF($C$5=1,IF(Nb_1&gt;=H$1,IF(INDEX(BalanceAssets,Calculations!$O84,12+H$1)="","",INDEX(BalanceAssets,Calculations!$O84,12+H$1)),""),IF(Nb_2&gt;=H$1,IF(INDEX(BalanceAssets,Calculations!$O84,Nb_1+12+H$1)="","",INDEX(BalanceAssets,Calculations!$O84,Nb_1+12+H$1)),""))</f>
        <v>0</v>
      </c>
      <c r="I31" s="171" t="str">
        <f>IF($C$5=1,IF(Nb_1&gt;=I$1,IF(INDEX(BalanceAssets,Calculations!$O84,12+I$1)="","",INDEX(BalanceAssets,Calculations!$O84,12+I$1)),""),IF(Nb_2&gt;=I$1,IF(INDEX(BalanceAssets,Calculations!$O84,Nb_1+12+I$1)="","",INDEX(BalanceAssets,Calculations!$O84,Nb_1+12+I$1)),""))</f>
        <v/>
      </c>
      <c r="J31" s="150"/>
    </row>
    <row r="32" spans="1:10" ht="15.75">
      <c r="A32" s="110"/>
      <c r="B32" s="110"/>
      <c r="C32" s="148"/>
      <c r="D32" s="115" t="str">
        <f>IF(INDEX(BalanceAssets,Calculations!O85,1)="","",INDEX(BalanceAssets,Calculations!O85,1))</f>
        <v>Total Utility Plant, Net</v>
      </c>
      <c r="E32" s="171">
        <f>IF($C$5=1,IF(Nb_1&gt;=E$1,IF(INDEX(BalanceAssets,Calculations!$O85,12+E$1)="","",INDEX(BalanceAssets,Calculations!$O85,12+E$1)),""),IF(Nb_2&gt;=E$1,IF(INDEX(BalanceAssets,Calculations!$O85,Nb_1+12+E$1)="","",INDEX(BalanceAssets,Calculations!$O85,Nb_1+12+E$1)),""))</f>
        <v>0</v>
      </c>
      <c r="F32" s="171">
        <f>IF($C$5=1,IF(Nb_1&gt;=F$1,IF(INDEX(BalanceAssets,Calculations!$O85,12+F$1)="","",INDEX(BalanceAssets,Calculations!$O85,12+F$1)),""),IF(Nb_2&gt;=F$1,IF(INDEX(BalanceAssets,Calculations!$O85,Nb_1+12+F$1)="","",INDEX(BalanceAssets,Calculations!$O85,Nb_1+12+F$1)),""))</f>
        <v>0</v>
      </c>
      <c r="G32" s="171">
        <f>IF($C$5=1,IF(Nb_1&gt;=G$1,IF(INDEX(BalanceAssets,Calculations!$O85,12+G$1)="","",INDEX(BalanceAssets,Calculations!$O85,12+G$1)),""),IF(Nb_2&gt;=G$1,IF(INDEX(BalanceAssets,Calculations!$O85,Nb_1+12+G$1)="","",INDEX(BalanceAssets,Calculations!$O85,Nb_1+12+G$1)),""))</f>
        <v>0</v>
      </c>
      <c r="H32" s="171">
        <f>IF($C$5=1,IF(Nb_1&gt;=H$1,IF(INDEX(BalanceAssets,Calculations!$O85,12+H$1)="","",INDEX(BalanceAssets,Calculations!$O85,12+H$1)),""),IF(Nb_2&gt;=H$1,IF(INDEX(BalanceAssets,Calculations!$O85,Nb_1+12+H$1)="","",INDEX(BalanceAssets,Calculations!$O85,Nb_1+12+H$1)),""))</f>
        <v>0</v>
      </c>
      <c r="I32" s="171" t="str">
        <f>IF($C$5=1,IF(Nb_1&gt;=I$1,IF(INDEX(BalanceAssets,Calculations!$O85,12+I$1)="","",INDEX(BalanceAssets,Calculations!$O85,12+I$1)),""),IF(Nb_2&gt;=I$1,IF(INDEX(BalanceAssets,Calculations!$O85,Nb_1+12+I$1)="","",INDEX(BalanceAssets,Calculations!$O85,Nb_1+12+I$1)),""))</f>
        <v/>
      </c>
      <c r="J32" s="150"/>
    </row>
    <row r="33" spans="1:10" ht="15.75">
      <c r="A33" s="110"/>
      <c r="B33" s="110"/>
      <c r="C33" s="148"/>
      <c r="D33" s="115" t="str">
        <f>IF(INDEX(BalanceAssets,Calculations!O86,1)="","",INDEX(BalanceAssets,Calculations!O86,1))</f>
        <v>Long Term Investments</v>
      </c>
      <c r="E33" s="171">
        <f>IF($C$5=1,IF(Nb_1&gt;=E$1,IF(INDEX(BalanceAssets,Calculations!$O86,12+E$1)="","",INDEX(BalanceAssets,Calculations!$O86,12+E$1)),""),IF(Nb_2&gt;=E$1,IF(INDEX(BalanceAssets,Calculations!$O86,Nb_1+12+E$1)="","",INDEX(BalanceAssets,Calculations!$O86,Nb_1+12+E$1)),""))</f>
        <v>0</v>
      </c>
      <c r="F33" s="171">
        <f>IF($C$5=1,IF(Nb_1&gt;=F$1,IF(INDEX(BalanceAssets,Calculations!$O86,12+F$1)="","",INDEX(BalanceAssets,Calculations!$O86,12+F$1)),""),IF(Nb_2&gt;=F$1,IF(INDEX(BalanceAssets,Calculations!$O86,Nb_1+12+F$1)="","",INDEX(BalanceAssets,Calculations!$O86,Nb_1+12+F$1)),""))</f>
        <v>0</v>
      </c>
      <c r="G33" s="171">
        <f>IF($C$5=1,IF(Nb_1&gt;=G$1,IF(INDEX(BalanceAssets,Calculations!$O86,12+G$1)="","",INDEX(BalanceAssets,Calculations!$O86,12+G$1)),""),IF(Nb_2&gt;=G$1,IF(INDEX(BalanceAssets,Calculations!$O86,Nb_1+12+G$1)="","",INDEX(BalanceAssets,Calculations!$O86,Nb_1+12+G$1)),""))</f>
        <v>0</v>
      </c>
      <c r="H33" s="171">
        <f>IF($C$5=1,IF(Nb_1&gt;=H$1,IF(INDEX(BalanceAssets,Calculations!$O86,12+H$1)="","",INDEX(BalanceAssets,Calculations!$O86,12+H$1)),""),IF(Nb_2&gt;=H$1,IF(INDEX(BalanceAssets,Calculations!$O86,Nb_1+12+H$1)="","",INDEX(BalanceAssets,Calculations!$O86,Nb_1+12+H$1)),""))</f>
        <v>0</v>
      </c>
      <c r="I33" s="171" t="str">
        <f>IF($C$5=1,IF(Nb_1&gt;=I$1,IF(INDEX(BalanceAssets,Calculations!$O86,12+I$1)="","",INDEX(BalanceAssets,Calculations!$O86,12+I$1)),""),IF(Nb_2&gt;=I$1,IF(INDEX(BalanceAssets,Calculations!$O86,Nb_1+12+I$1)="","",INDEX(BalanceAssets,Calculations!$O86,Nb_1+12+I$1)),""))</f>
        <v/>
      </c>
      <c r="J33" s="150"/>
    </row>
    <row r="34" spans="1:10" ht="15.75">
      <c r="A34" s="110"/>
      <c r="B34" s="110"/>
      <c r="C34" s="148"/>
      <c r="D34" s="115" t="str">
        <f>IF(INDEX(BalanceAssets,Calculations!O87,1)="","",INDEX(BalanceAssets,Calculations!O87,1))</f>
        <v>Note Receivable - Long Term</v>
      </c>
      <c r="E34" s="171">
        <f>IF($C$5=1,IF(Nb_1&gt;=E$1,IF(INDEX(BalanceAssets,Calculations!$O87,12+E$1)="","",INDEX(BalanceAssets,Calculations!$O87,12+E$1)),""),IF(Nb_2&gt;=E$1,IF(INDEX(BalanceAssets,Calculations!$O87,Nb_1+12+E$1)="","",INDEX(BalanceAssets,Calculations!$O87,Nb_1+12+E$1)),""))</f>
        <v>0</v>
      </c>
      <c r="F34" s="171">
        <f>IF($C$5=1,IF(Nb_1&gt;=F$1,IF(INDEX(BalanceAssets,Calculations!$O87,12+F$1)="","",INDEX(BalanceAssets,Calculations!$O87,12+F$1)),""),IF(Nb_2&gt;=F$1,IF(INDEX(BalanceAssets,Calculations!$O87,Nb_1+12+F$1)="","",INDEX(BalanceAssets,Calculations!$O87,Nb_1+12+F$1)),""))</f>
        <v>0</v>
      </c>
      <c r="G34" s="171">
        <f>IF($C$5=1,IF(Nb_1&gt;=G$1,IF(INDEX(BalanceAssets,Calculations!$O87,12+G$1)="","",INDEX(BalanceAssets,Calculations!$O87,12+G$1)),""),IF(Nb_2&gt;=G$1,IF(INDEX(BalanceAssets,Calculations!$O87,Nb_1+12+G$1)="","",INDEX(BalanceAssets,Calculations!$O87,Nb_1+12+G$1)),""))</f>
        <v>0</v>
      </c>
      <c r="H34" s="171">
        <f>IF($C$5=1,IF(Nb_1&gt;=H$1,IF(INDEX(BalanceAssets,Calculations!$O87,12+H$1)="","",INDEX(BalanceAssets,Calculations!$O87,12+H$1)),""),IF(Nb_2&gt;=H$1,IF(INDEX(BalanceAssets,Calculations!$O87,Nb_1+12+H$1)="","",INDEX(BalanceAssets,Calculations!$O87,Nb_1+12+H$1)),""))</f>
        <v>0</v>
      </c>
      <c r="I34" s="171" t="str">
        <f>IF($C$5=1,IF(Nb_1&gt;=I$1,IF(INDEX(BalanceAssets,Calculations!$O87,12+I$1)="","",INDEX(BalanceAssets,Calculations!$O87,12+I$1)),""),IF(Nb_2&gt;=I$1,IF(INDEX(BalanceAssets,Calculations!$O87,Nb_1+12+I$1)="","",INDEX(BalanceAssets,Calculations!$O87,Nb_1+12+I$1)),""))</f>
        <v/>
      </c>
      <c r="J34" s="150"/>
    </row>
    <row r="35" spans="1:10" ht="15.75">
      <c r="A35" s="110"/>
      <c r="B35" s="110"/>
      <c r="C35" s="148"/>
      <c r="D35" s="115" t="str">
        <f>IF(INDEX(BalanceAssets,Calculations!O88,1)="","",INDEX(BalanceAssets,Calculations!O88,1))</f>
        <v>Other Long Term Assets, Total</v>
      </c>
      <c r="E35" s="171">
        <f>IF($C$5=1,IF(Nb_1&gt;=E$1,IF(INDEX(BalanceAssets,Calculations!$O88,12+E$1)="","",INDEX(BalanceAssets,Calculations!$O88,12+E$1)),""),IF(Nb_2&gt;=E$1,IF(INDEX(BalanceAssets,Calculations!$O88,Nb_1+12+E$1)="","",INDEX(BalanceAssets,Calculations!$O88,Nb_1+12+E$1)),""))</f>
        <v>0</v>
      </c>
      <c r="F35" s="171">
        <f>IF($C$5=1,IF(Nb_1&gt;=F$1,IF(INDEX(BalanceAssets,Calculations!$O88,12+F$1)="","",INDEX(BalanceAssets,Calculations!$O88,12+F$1)),""),IF(Nb_2&gt;=F$1,IF(INDEX(BalanceAssets,Calculations!$O88,Nb_1+12+F$1)="","",INDEX(BalanceAssets,Calculations!$O88,Nb_1+12+F$1)),""))</f>
        <v>0</v>
      </c>
      <c r="G35" s="171">
        <f>IF($C$5=1,IF(Nb_1&gt;=G$1,IF(INDEX(BalanceAssets,Calculations!$O88,12+G$1)="","",INDEX(BalanceAssets,Calculations!$O88,12+G$1)),""),IF(Nb_2&gt;=G$1,IF(INDEX(BalanceAssets,Calculations!$O88,Nb_1+12+G$1)="","",INDEX(BalanceAssets,Calculations!$O88,Nb_1+12+G$1)),""))</f>
        <v>0</v>
      </c>
      <c r="H35" s="171">
        <f>IF($C$5=1,IF(Nb_1&gt;=H$1,IF(INDEX(BalanceAssets,Calculations!$O88,12+H$1)="","",INDEX(BalanceAssets,Calculations!$O88,12+H$1)),""),IF(Nb_2&gt;=H$1,IF(INDEX(BalanceAssets,Calculations!$O88,Nb_1+12+H$1)="","",INDEX(BalanceAssets,Calculations!$O88,Nb_1+12+H$1)),""))</f>
        <v>0</v>
      </c>
      <c r="I35" s="171" t="str">
        <f>IF($C$5=1,IF(Nb_1&gt;=I$1,IF(INDEX(BalanceAssets,Calculations!$O88,12+I$1)="","",INDEX(BalanceAssets,Calculations!$O88,12+I$1)),""),IF(Nb_2&gt;=I$1,IF(INDEX(BalanceAssets,Calculations!$O88,Nb_1+12+I$1)="","",INDEX(BalanceAssets,Calculations!$O88,Nb_1+12+I$1)),""))</f>
        <v/>
      </c>
      <c r="J35" s="150"/>
    </row>
    <row r="36" spans="1:10" ht="16.5" thickBot="1">
      <c r="A36" s="110"/>
      <c r="B36" s="110"/>
      <c r="C36" s="148"/>
      <c r="D36" s="134" t="str">
        <f>IF(INDEX(BalanceAssets,Calculations!O89,1)="","",INDEX(BalanceAssets,Calculations!O89,1))</f>
        <v>Other Assets, Total</v>
      </c>
      <c r="E36" s="172">
        <f>IF($C$5=1,IF(Nb_1&gt;=E$1,IF(INDEX(BalanceAssets,Calculations!$O89,12+E$1)="","",INDEX(BalanceAssets,Calculations!$O89,12+E$1)),""),IF(Nb_2&gt;=E$1,IF(INDEX(BalanceAssets,Calculations!$O89,Nb_1+12+E$1)="","",INDEX(BalanceAssets,Calculations!$O89,Nb_1+12+E$1)),""))</f>
        <v>0</v>
      </c>
      <c r="F36" s="172">
        <f>IF($C$5=1,IF(Nb_1&gt;=F$1,IF(INDEX(BalanceAssets,Calculations!$O89,12+F$1)="","",INDEX(BalanceAssets,Calculations!$O89,12+F$1)),""),IF(Nb_2&gt;=F$1,IF(INDEX(BalanceAssets,Calculations!$O89,Nb_1+12+F$1)="","",INDEX(BalanceAssets,Calculations!$O89,Nb_1+12+F$1)),""))</f>
        <v>0</v>
      </c>
      <c r="G36" s="172">
        <f>IF($C$5=1,IF(Nb_1&gt;=G$1,IF(INDEX(BalanceAssets,Calculations!$O89,12+G$1)="","",INDEX(BalanceAssets,Calculations!$O89,12+G$1)),""),IF(Nb_2&gt;=G$1,IF(INDEX(BalanceAssets,Calculations!$O89,Nb_1+12+G$1)="","",INDEX(BalanceAssets,Calculations!$O89,Nb_1+12+G$1)),""))</f>
        <v>0</v>
      </c>
      <c r="H36" s="172">
        <f>IF($C$5=1,IF(Nb_1&gt;=H$1,IF(INDEX(BalanceAssets,Calculations!$O89,12+H$1)="","",INDEX(BalanceAssets,Calculations!$O89,12+H$1)),""),IF(Nb_2&gt;=H$1,IF(INDEX(BalanceAssets,Calculations!$O89,Nb_1+12+H$1)="","",INDEX(BalanceAssets,Calculations!$O89,Nb_1+12+H$1)),""))</f>
        <v>0</v>
      </c>
      <c r="I36" s="172" t="str">
        <f>IF($C$5=1,IF(Nb_1&gt;=I$1,IF(INDEX(BalanceAssets,Calculations!$O89,12+I$1)="","",INDEX(BalanceAssets,Calculations!$O89,12+I$1)),""),IF(Nb_2&gt;=I$1,IF(INDEX(BalanceAssets,Calculations!$O89,Nb_1+12+I$1)="","",INDEX(BalanceAssets,Calculations!$O89,Nb_1+12+I$1)),""))</f>
        <v/>
      </c>
      <c r="J36" s="150"/>
    </row>
    <row r="37" spans="1:10" ht="15.75">
      <c r="A37" s="110"/>
      <c r="B37" s="110"/>
      <c r="C37" s="148"/>
      <c r="D37" s="133" t="str">
        <f>IF(INDEX(BalanceAssets,Calculations!O90,1)="","",INDEX(BalanceAssets,Calculations!O90,1))</f>
        <v>Total Assets</v>
      </c>
      <c r="E37" s="175">
        <f>IF($C$5=1,IF(Nb_1&gt;=E$1,IF(INDEX(BalanceAssets,Calculations!$O90,12+E$1)="","",INDEX(BalanceAssets,Calculations!$O90,12+E$1)),""),IF(Nb_2&gt;=E$1,IF(INDEX(BalanceAssets,Calculations!$O90,Nb_1+12+E$1)="","",INDEX(BalanceAssets,Calculations!$O90,Nb_1+12+E$1)),""))</f>
        <v>0</v>
      </c>
      <c r="F37" s="175">
        <f>IF($C$5=1,IF(Nb_1&gt;=F$1,IF(INDEX(BalanceAssets,Calculations!$O90,12+F$1)="","",INDEX(BalanceAssets,Calculations!$O90,12+F$1)),""),IF(Nb_2&gt;=F$1,IF(INDEX(BalanceAssets,Calculations!$O90,Nb_1+12+F$1)="","",INDEX(BalanceAssets,Calculations!$O90,Nb_1+12+F$1)),""))</f>
        <v>0</v>
      </c>
      <c r="G37" s="175">
        <f>IF($C$5=1,IF(Nb_1&gt;=G$1,IF(INDEX(BalanceAssets,Calculations!$O90,12+G$1)="","",INDEX(BalanceAssets,Calculations!$O90,12+G$1)),""),IF(Nb_2&gt;=G$1,IF(INDEX(BalanceAssets,Calculations!$O90,Nb_1+12+G$1)="","",INDEX(BalanceAssets,Calculations!$O90,Nb_1+12+G$1)),""))</f>
        <v>0</v>
      </c>
      <c r="H37" s="175">
        <f>IF($C$5=1,IF(Nb_1&gt;=H$1,IF(INDEX(BalanceAssets,Calculations!$O90,12+H$1)="","",INDEX(BalanceAssets,Calculations!$O90,12+H$1)),""),IF(Nb_2&gt;=H$1,IF(INDEX(BalanceAssets,Calculations!$O90,Nb_1+12+H$1)="","",INDEX(BalanceAssets,Calculations!$O90,Nb_1+12+H$1)),""))</f>
        <v>0</v>
      </c>
      <c r="I37" s="175" t="str">
        <f>IF($C$5=1,IF(Nb_1&gt;=I$1,IF(INDEX(BalanceAssets,Calculations!$O90,12+I$1)="","",INDEX(BalanceAssets,Calculations!$O90,12+I$1)),""),IF(Nb_2&gt;=I$1,IF(INDEX(BalanceAssets,Calculations!$O90,Nb_1+12+I$1)="","",INDEX(BalanceAssets,Calculations!$O90,Nb_1+12+I$1)),""))</f>
        <v/>
      </c>
      <c r="J37" s="150"/>
    </row>
    <row r="38" spans="1:10" ht="15.75">
      <c r="A38" s="110"/>
      <c r="B38" s="110"/>
      <c r="C38" s="148"/>
      <c r="D38" s="111"/>
      <c r="E38" s="169"/>
      <c r="F38" s="169"/>
      <c r="G38" s="169"/>
      <c r="H38" s="169"/>
      <c r="I38" s="169"/>
      <c r="J38" s="150"/>
    </row>
    <row r="39" spans="1:10" ht="15.75">
      <c r="A39" s="110"/>
      <c r="B39" s="110"/>
      <c r="C39" s="148"/>
      <c r="D39" s="136" t="s">
        <v>57</v>
      </c>
      <c r="E39" s="169"/>
      <c r="F39" s="169"/>
      <c r="G39" s="169"/>
      <c r="H39" s="169"/>
      <c r="I39" s="169"/>
      <c r="J39" s="150"/>
    </row>
    <row r="40" spans="1:10" ht="15.75">
      <c r="A40" s="110"/>
      <c r="B40" s="110"/>
      <c r="C40" s="154"/>
      <c r="D40" s="122" t="str">
        <f>IF(INDEX(BalanceLiabilities,Calculations!O92,1)="","",INDEX(BalanceLiabilities,Calculations!O92,1))</f>
        <v>Accounts Payable</v>
      </c>
      <c r="E40" s="170">
        <f>IF($C$5=1,IF(Nb_1&gt;=E$1,IF(INDEX(BalanceLiabilities,Calculations!$O92,12+E$1)="","",INDEX(BalanceLiabilities,Calculations!$O92,12+E$1)),""),IF(Nb_2&gt;=E$1,IF(INDEX(BalanceLiabilities,Calculations!$O92,Nb_1+12+E$1)="","",INDEX(BalanceLiabilities,Calculations!$O92,Nb_1+12+E$1)),""))</f>
        <v>0</v>
      </c>
      <c r="F40" s="170">
        <f>IF($C$5=1,IF(Nb_1&gt;=F$1,IF(INDEX(BalanceLiabilities,Calculations!$O92,12+F$1)="","",INDEX(BalanceLiabilities,Calculations!$O92,12+F$1)),""),IF(Nb_2&gt;=F$1,IF(INDEX(BalanceLiabilities,Calculations!$O92,Nb_1+12+F$1)="","",INDEX(BalanceLiabilities,Calculations!$O92,Nb_1+12+F$1)),""))</f>
        <v>0</v>
      </c>
      <c r="G40" s="170">
        <f>IF($C$5=1,IF(Nb_1&gt;=G$1,IF(INDEX(BalanceLiabilities,Calculations!$O92,12+G$1)="","",INDEX(BalanceLiabilities,Calculations!$O92,12+G$1)),""),IF(Nb_2&gt;=G$1,IF(INDEX(BalanceLiabilities,Calculations!$O92,Nb_1+12+G$1)="","",INDEX(BalanceLiabilities,Calculations!$O92,Nb_1+12+G$1)),""))</f>
        <v>0</v>
      </c>
      <c r="H40" s="170">
        <f>IF($C$5=1,IF(Nb_1&gt;=H$1,IF(INDEX(BalanceLiabilities,Calculations!$O92,12+H$1)="","",INDEX(BalanceLiabilities,Calculations!$O92,12+H$1)),""),IF(Nb_2&gt;=H$1,IF(INDEX(BalanceLiabilities,Calculations!$O92,Nb_1+12+H$1)="","",INDEX(BalanceLiabilities,Calculations!$O92,Nb_1+12+H$1)),""))</f>
        <v>0</v>
      </c>
      <c r="I40" s="170" t="str">
        <f>IF($C$5=1,IF(Nb_1&gt;=I$1,IF(INDEX(BalanceLiabilities,Calculations!$O92,12+I$1)="","",INDEX(BalanceLiabilities,Calculations!$O92,12+I$1)),""),IF(Nb_2&gt;=I$1,IF(INDEX(BalanceLiabilities,Calculations!$O92,Nb_1+12+I$1)="","",INDEX(BalanceLiabilities,Calculations!$O92,Nb_1+12+I$1)),""))</f>
        <v/>
      </c>
      <c r="J40" s="150"/>
    </row>
    <row r="41" spans="1:10" ht="15.75">
      <c r="A41" s="110"/>
      <c r="B41" s="110"/>
      <c r="C41" s="154"/>
      <c r="D41" s="115" t="str">
        <f>IF(INDEX(BalanceLiabilities,Calculations!O93,1)="","",INDEX(BalanceLiabilities,Calculations!O93,1))</f>
        <v>Payable/Accrued</v>
      </c>
      <c r="E41" s="171">
        <f>IF($C$5=1,IF(Nb_1&gt;=E$1,IF(INDEX(BalanceLiabilities,Calculations!$O93,12+E$1)="","",INDEX(BalanceLiabilities,Calculations!$O93,12+E$1)),""),IF(Nb_2&gt;=E$1,IF(INDEX(BalanceLiabilities,Calculations!$O93,Nb_1+12+E$1)="","",INDEX(BalanceLiabilities,Calculations!$O93,Nb_1+12+E$1)),""))</f>
        <v>0</v>
      </c>
      <c r="F41" s="171">
        <f>IF($C$5=1,IF(Nb_1&gt;=F$1,IF(INDEX(BalanceLiabilities,Calculations!$O93,12+F$1)="","",INDEX(BalanceLiabilities,Calculations!$O93,12+F$1)),""),IF(Nb_2&gt;=F$1,IF(INDEX(BalanceLiabilities,Calculations!$O93,Nb_1+12+F$1)="","",INDEX(BalanceLiabilities,Calculations!$O93,Nb_1+12+F$1)),""))</f>
        <v>0</v>
      </c>
      <c r="G41" s="171">
        <f>IF($C$5=1,IF(Nb_1&gt;=G$1,IF(INDEX(BalanceLiabilities,Calculations!$O93,12+G$1)="","",INDEX(BalanceLiabilities,Calculations!$O93,12+G$1)),""),IF(Nb_2&gt;=G$1,IF(INDEX(BalanceLiabilities,Calculations!$O93,Nb_1+12+G$1)="","",INDEX(BalanceLiabilities,Calculations!$O93,Nb_1+12+G$1)),""))</f>
        <v>0</v>
      </c>
      <c r="H41" s="171">
        <f>IF($C$5=1,IF(Nb_1&gt;=H$1,IF(INDEX(BalanceLiabilities,Calculations!$O93,12+H$1)="","",INDEX(BalanceLiabilities,Calculations!$O93,12+H$1)),""),IF(Nb_2&gt;=H$1,IF(INDEX(BalanceLiabilities,Calculations!$O93,Nb_1+12+H$1)="","",INDEX(BalanceLiabilities,Calculations!$O93,Nb_1+12+H$1)),""))</f>
        <v>0</v>
      </c>
      <c r="I41" s="171" t="str">
        <f>IF($C$5=1,IF(Nb_1&gt;=I$1,IF(INDEX(BalanceLiabilities,Calculations!$O93,12+I$1)="","",INDEX(BalanceLiabilities,Calculations!$O93,12+I$1)),""),IF(Nb_2&gt;=I$1,IF(INDEX(BalanceLiabilities,Calculations!$O93,Nb_1+12+I$1)="","",INDEX(BalanceLiabilities,Calculations!$O93,Nb_1+12+I$1)),""))</f>
        <v/>
      </c>
      <c r="J41" s="150"/>
    </row>
    <row r="42" spans="1:10" ht="15.75">
      <c r="A42" s="110"/>
      <c r="B42" s="110"/>
      <c r="C42" s="154"/>
      <c r="D42" s="115" t="str">
        <f>IF(INDEX(BalanceLiabilities,Calculations!O94,1)="","",INDEX(BalanceLiabilities,Calculations!O94,1))</f>
        <v>Accrued Expenses</v>
      </c>
      <c r="E42" s="171">
        <f>IF($C$5=1,IF(Nb_1&gt;=E$1,IF(INDEX(BalanceLiabilities,Calculations!$O94,12+E$1)="","",INDEX(BalanceLiabilities,Calculations!$O94,12+E$1)),""),IF(Nb_2&gt;=E$1,IF(INDEX(BalanceLiabilities,Calculations!$O94,Nb_1+12+E$1)="","",INDEX(BalanceLiabilities,Calculations!$O94,Nb_1+12+E$1)),""))</f>
        <v>0</v>
      </c>
      <c r="F42" s="171">
        <f>IF($C$5=1,IF(Nb_1&gt;=F$1,IF(INDEX(BalanceLiabilities,Calculations!$O94,12+F$1)="","",INDEX(BalanceLiabilities,Calculations!$O94,12+F$1)),""),IF(Nb_2&gt;=F$1,IF(INDEX(BalanceLiabilities,Calculations!$O94,Nb_1+12+F$1)="","",INDEX(BalanceLiabilities,Calculations!$O94,Nb_1+12+F$1)),""))</f>
        <v>0</v>
      </c>
      <c r="G42" s="171">
        <f>IF($C$5=1,IF(Nb_1&gt;=G$1,IF(INDEX(BalanceLiabilities,Calculations!$O94,12+G$1)="","",INDEX(BalanceLiabilities,Calculations!$O94,12+G$1)),""),IF(Nb_2&gt;=G$1,IF(INDEX(BalanceLiabilities,Calculations!$O94,Nb_1+12+G$1)="","",INDEX(BalanceLiabilities,Calculations!$O94,Nb_1+12+G$1)),""))</f>
        <v>0</v>
      </c>
      <c r="H42" s="171">
        <f>IF($C$5=1,IF(Nb_1&gt;=H$1,IF(INDEX(BalanceLiabilities,Calculations!$O94,12+H$1)="","",INDEX(BalanceLiabilities,Calculations!$O94,12+H$1)),""),IF(Nb_2&gt;=H$1,IF(INDEX(BalanceLiabilities,Calculations!$O94,Nb_1+12+H$1)="","",INDEX(BalanceLiabilities,Calculations!$O94,Nb_1+12+H$1)),""))</f>
        <v>0</v>
      </c>
      <c r="I42" s="171" t="str">
        <f>IF($C$5=1,IF(Nb_1&gt;=I$1,IF(INDEX(BalanceLiabilities,Calculations!$O94,12+I$1)="","",INDEX(BalanceLiabilities,Calculations!$O94,12+I$1)),""),IF(Nb_2&gt;=I$1,IF(INDEX(BalanceLiabilities,Calculations!$O94,Nb_1+12+I$1)="","",INDEX(BalanceLiabilities,Calculations!$O94,Nb_1+12+I$1)),""))</f>
        <v/>
      </c>
      <c r="J42" s="150"/>
    </row>
    <row r="43" spans="1:10" ht="15.75">
      <c r="A43" s="110"/>
      <c r="B43" s="110"/>
      <c r="C43" s="154"/>
      <c r="D43" s="115" t="str">
        <f>IF(INDEX(BalanceLiabilities,Calculations!O95,1)="","",INDEX(BalanceLiabilities,Calculations!O95,1))</f>
        <v>Notes Payable/Short Term Debt</v>
      </c>
      <c r="E43" s="171">
        <f>IF($C$5=1,IF(Nb_1&gt;=E$1,IF(INDEX(BalanceLiabilities,Calculations!$O95,12+E$1)="","",INDEX(BalanceLiabilities,Calculations!$O95,12+E$1)),""),IF(Nb_2&gt;=E$1,IF(INDEX(BalanceLiabilities,Calculations!$O95,Nb_1+12+E$1)="","",INDEX(BalanceLiabilities,Calculations!$O95,Nb_1+12+E$1)),""))</f>
        <v>0</v>
      </c>
      <c r="F43" s="171">
        <f>IF($C$5=1,IF(Nb_1&gt;=F$1,IF(INDEX(BalanceLiabilities,Calculations!$O95,12+F$1)="","",INDEX(BalanceLiabilities,Calculations!$O95,12+F$1)),""),IF(Nb_2&gt;=F$1,IF(INDEX(BalanceLiabilities,Calculations!$O95,Nb_1+12+F$1)="","",INDEX(BalanceLiabilities,Calculations!$O95,Nb_1+12+F$1)),""))</f>
        <v>0</v>
      </c>
      <c r="G43" s="171">
        <f>IF($C$5=1,IF(Nb_1&gt;=G$1,IF(INDEX(BalanceLiabilities,Calculations!$O95,12+G$1)="","",INDEX(BalanceLiabilities,Calculations!$O95,12+G$1)),""),IF(Nb_2&gt;=G$1,IF(INDEX(BalanceLiabilities,Calculations!$O95,Nb_1+12+G$1)="","",INDEX(BalanceLiabilities,Calculations!$O95,Nb_1+12+G$1)),""))</f>
        <v>0</v>
      </c>
      <c r="H43" s="171">
        <f>IF($C$5=1,IF(Nb_1&gt;=H$1,IF(INDEX(BalanceLiabilities,Calculations!$O95,12+H$1)="","",INDEX(BalanceLiabilities,Calculations!$O95,12+H$1)),""),IF(Nb_2&gt;=H$1,IF(INDEX(BalanceLiabilities,Calculations!$O95,Nb_1+12+H$1)="","",INDEX(BalanceLiabilities,Calculations!$O95,Nb_1+12+H$1)),""))</f>
        <v>0</v>
      </c>
      <c r="I43" s="171" t="str">
        <f>IF($C$5=1,IF(Nb_1&gt;=I$1,IF(INDEX(BalanceLiabilities,Calculations!$O95,12+I$1)="","",INDEX(BalanceLiabilities,Calculations!$O95,12+I$1)),""),IF(Nb_2&gt;=I$1,IF(INDEX(BalanceLiabilities,Calculations!$O95,Nb_1+12+I$1)="","",INDEX(BalanceLiabilities,Calculations!$O95,Nb_1+12+I$1)),""))</f>
        <v/>
      </c>
      <c r="J43" s="150"/>
    </row>
    <row r="44" spans="1:10" ht="15.75">
      <c r="A44" s="110"/>
      <c r="B44" s="110"/>
      <c r="C44" s="154"/>
      <c r="D44" s="115" t="str">
        <f>IF(INDEX(BalanceLiabilities,Calculations!O96,1)="","",INDEX(BalanceLiabilities,Calculations!O96,1))</f>
        <v>Current Port. of LT Debt/Capital Leases</v>
      </c>
      <c r="E44" s="171">
        <f>IF($C$5=1,IF(Nb_1&gt;=E$1,IF(INDEX(BalanceLiabilities,Calculations!$O96,12+E$1)="","",INDEX(BalanceLiabilities,Calculations!$O96,12+E$1)),""),IF(Nb_2&gt;=E$1,IF(INDEX(BalanceLiabilities,Calculations!$O96,Nb_1+12+E$1)="","",INDEX(BalanceLiabilities,Calculations!$O96,Nb_1+12+E$1)),""))</f>
        <v>0</v>
      </c>
      <c r="F44" s="171">
        <f>IF($C$5=1,IF(Nb_1&gt;=F$1,IF(INDEX(BalanceLiabilities,Calculations!$O96,12+F$1)="","",INDEX(BalanceLiabilities,Calculations!$O96,12+F$1)),""),IF(Nb_2&gt;=F$1,IF(INDEX(BalanceLiabilities,Calculations!$O96,Nb_1+12+F$1)="","",INDEX(BalanceLiabilities,Calculations!$O96,Nb_1+12+F$1)),""))</f>
        <v>0</v>
      </c>
      <c r="G44" s="171">
        <f>IF($C$5=1,IF(Nb_1&gt;=G$1,IF(INDEX(BalanceLiabilities,Calculations!$O96,12+G$1)="","",INDEX(BalanceLiabilities,Calculations!$O96,12+G$1)),""),IF(Nb_2&gt;=G$1,IF(INDEX(BalanceLiabilities,Calculations!$O96,Nb_1+12+G$1)="","",INDEX(BalanceLiabilities,Calculations!$O96,Nb_1+12+G$1)),""))</f>
        <v>0</v>
      </c>
      <c r="H44" s="171">
        <f>IF($C$5=1,IF(Nb_1&gt;=H$1,IF(INDEX(BalanceLiabilities,Calculations!$O96,12+H$1)="","",INDEX(BalanceLiabilities,Calculations!$O96,12+H$1)),""),IF(Nb_2&gt;=H$1,IF(INDEX(BalanceLiabilities,Calculations!$O96,Nb_1+12+H$1)="","",INDEX(BalanceLiabilities,Calculations!$O96,Nb_1+12+H$1)),""))</f>
        <v>0</v>
      </c>
      <c r="I44" s="171" t="str">
        <f>IF($C$5=1,IF(Nb_1&gt;=I$1,IF(INDEX(BalanceLiabilities,Calculations!$O96,12+I$1)="","",INDEX(BalanceLiabilities,Calculations!$O96,12+I$1)),""),IF(Nb_2&gt;=I$1,IF(INDEX(BalanceLiabilities,Calculations!$O96,Nb_1+12+I$1)="","",INDEX(BalanceLiabilities,Calculations!$O96,Nb_1+12+I$1)),""))</f>
        <v/>
      </c>
      <c r="J44" s="150"/>
    </row>
    <row r="45" spans="1:10" ht="16.5" thickBot="1">
      <c r="A45" s="110"/>
      <c r="B45" s="110"/>
      <c r="C45" s="154"/>
      <c r="D45" s="134" t="str">
        <f>IF(INDEX(BalanceLiabilities,Calculations!O97,1)="","",INDEX(BalanceLiabilities,Calculations!O97,1))</f>
        <v>Other Current Liabilities, Total</v>
      </c>
      <c r="E45" s="172">
        <f>IF($C$5=1,IF(Nb_1&gt;=E$1,IF(INDEX(BalanceLiabilities,Calculations!$O97,12+E$1)="","",INDEX(BalanceLiabilities,Calculations!$O97,12+E$1)),""),IF(Nb_2&gt;=E$1,IF(INDEX(BalanceLiabilities,Calculations!$O97,Nb_1+12+E$1)="","",INDEX(BalanceLiabilities,Calculations!$O97,Nb_1+12+E$1)),""))</f>
        <v>0</v>
      </c>
      <c r="F45" s="172">
        <f>IF($C$5=1,IF(Nb_1&gt;=F$1,IF(INDEX(BalanceLiabilities,Calculations!$O97,12+F$1)="","",INDEX(BalanceLiabilities,Calculations!$O97,12+F$1)),""),IF(Nb_2&gt;=F$1,IF(INDEX(BalanceLiabilities,Calculations!$O97,Nb_1+12+F$1)="","",INDEX(BalanceLiabilities,Calculations!$O97,Nb_1+12+F$1)),""))</f>
        <v>0</v>
      </c>
      <c r="G45" s="172">
        <f>IF($C$5=1,IF(Nb_1&gt;=G$1,IF(INDEX(BalanceLiabilities,Calculations!$O97,12+G$1)="","",INDEX(BalanceLiabilities,Calculations!$O97,12+G$1)),""),IF(Nb_2&gt;=G$1,IF(INDEX(BalanceLiabilities,Calculations!$O97,Nb_1+12+G$1)="","",INDEX(BalanceLiabilities,Calculations!$O97,Nb_1+12+G$1)),""))</f>
        <v>0</v>
      </c>
      <c r="H45" s="172">
        <f>IF($C$5=1,IF(Nb_1&gt;=H$1,IF(INDEX(BalanceLiabilities,Calculations!$O97,12+H$1)="","",INDEX(BalanceLiabilities,Calculations!$O97,12+H$1)),""),IF(Nb_2&gt;=H$1,IF(INDEX(BalanceLiabilities,Calculations!$O97,Nb_1+12+H$1)="","",INDEX(BalanceLiabilities,Calculations!$O97,Nb_1+12+H$1)),""))</f>
        <v>0</v>
      </c>
      <c r="I45" s="172" t="str">
        <f>IF($C$5=1,IF(Nb_1&gt;=I$1,IF(INDEX(BalanceLiabilities,Calculations!$O97,12+I$1)="","",INDEX(BalanceLiabilities,Calculations!$O97,12+I$1)),""),IF(Nb_2&gt;=I$1,IF(INDEX(BalanceLiabilities,Calculations!$O97,Nb_1+12+I$1)="","",INDEX(BalanceLiabilities,Calculations!$O97,Nb_1+12+I$1)),""))</f>
        <v/>
      </c>
      <c r="J45" s="150"/>
    </row>
    <row r="46" spans="1:10" ht="15.75">
      <c r="A46" s="110"/>
      <c r="B46" s="110"/>
      <c r="C46" s="154"/>
      <c r="D46" s="132" t="str">
        <f>IF(INDEX(BalanceLiabilities,Calculations!O98,1)="","",INDEX(BalanceLiabilities,Calculations!O98,1))</f>
        <v>Total Current Liabilities</v>
      </c>
      <c r="E46" s="173">
        <f>IF($C$5=1,IF(Nb_1&gt;=E$1,IF(INDEX(BalanceLiabilities,Calculations!$O98,12+E$1)="","",INDEX(BalanceLiabilities,Calculations!$O98,12+E$1)),""),IF(Nb_2&gt;=E$1,IF(INDEX(BalanceLiabilities,Calculations!$O98,Nb_1+12+E$1)="","",INDEX(BalanceLiabilities,Calculations!$O98,Nb_1+12+E$1)),""))</f>
        <v>0</v>
      </c>
      <c r="F46" s="173">
        <f>IF($C$5=1,IF(Nb_1&gt;=F$1,IF(INDEX(BalanceLiabilities,Calculations!$O98,12+F$1)="","",INDEX(BalanceLiabilities,Calculations!$O98,12+F$1)),""),IF(Nb_2&gt;=F$1,IF(INDEX(BalanceLiabilities,Calculations!$O98,Nb_1+12+F$1)="","",INDEX(BalanceLiabilities,Calculations!$O98,Nb_1+12+F$1)),""))</f>
        <v>0</v>
      </c>
      <c r="G46" s="173">
        <f>IF($C$5=1,IF(Nb_1&gt;=G$1,IF(INDEX(BalanceLiabilities,Calculations!$O98,12+G$1)="","",INDEX(BalanceLiabilities,Calculations!$O98,12+G$1)),""),IF(Nb_2&gt;=G$1,IF(INDEX(BalanceLiabilities,Calculations!$O98,Nb_1+12+G$1)="","",INDEX(BalanceLiabilities,Calculations!$O98,Nb_1+12+G$1)),""))</f>
        <v>0</v>
      </c>
      <c r="H46" s="173">
        <f>IF($C$5=1,IF(Nb_1&gt;=H$1,IF(INDEX(BalanceLiabilities,Calculations!$O98,12+H$1)="","",INDEX(BalanceLiabilities,Calculations!$O98,12+H$1)),""),IF(Nb_2&gt;=H$1,IF(INDEX(BalanceLiabilities,Calculations!$O98,Nb_1+12+H$1)="","",INDEX(BalanceLiabilities,Calculations!$O98,Nb_1+12+H$1)),""))</f>
        <v>0</v>
      </c>
      <c r="I46" s="173" t="str">
        <f>IF($C$5=1,IF(Nb_1&gt;=I$1,IF(INDEX(BalanceLiabilities,Calculations!$O98,12+I$1)="","",INDEX(BalanceLiabilities,Calculations!$O98,12+I$1)),""),IF(Nb_2&gt;=I$1,IF(INDEX(BalanceLiabilities,Calculations!$O98,Nb_1+12+I$1)="","",INDEX(BalanceLiabilities,Calculations!$O98,Nb_1+12+I$1)),""))</f>
        <v/>
      </c>
      <c r="J46" s="150"/>
    </row>
    <row r="47" spans="1:10" ht="15.75">
      <c r="A47" s="110"/>
      <c r="B47" s="110"/>
      <c r="C47" s="154"/>
      <c r="D47" s="111" t="str">
        <f>IF(INDEX(BalanceLiabilities,Calculations!O99,1)="","",INDEX(BalanceLiabilities,Calculations!O99,1))</f>
        <v/>
      </c>
      <c r="E47" s="174" t="str">
        <f>IF($C$5=1,IF(Nb_1&gt;=E$1,IF(INDEX(BalanceLiabilities,Calculations!$O99,12+E$1)="","",INDEX(BalanceLiabilities,Calculations!$O99,12+E$1)),""),IF(Nb_2&gt;=E$1,IF(INDEX(BalanceLiabilities,Calculations!$O99,Nb_1+12+E$1)="","",INDEX(BalanceLiabilities,Calculations!$O99,Nb_1+12+E$1)),""))</f>
        <v/>
      </c>
      <c r="F47" s="174" t="str">
        <f>IF($C$5=1,IF(Nb_1&gt;=F$1,IF(INDEX(BalanceLiabilities,Calculations!$O99,12+F$1)="","",INDEX(BalanceLiabilities,Calculations!$O99,12+F$1)),""),IF(Nb_2&gt;=F$1,IF(INDEX(BalanceLiabilities,Calculations!$O99,Nb_1+12+F$1)="","",INDEX(BalanceLiabilities,Calculations!$O99,Nb_1+12+F$1)),""))</f>
        <v/>
      </c>
      <c r="G47" s="174" t="str">
        <f>IF($C$5=1,IF(Nb_1&gt;=G$1,IF(INDEX(BalanceLiabilities,Calculations!$O99,12+G$1)="","",INDEX(BalanceLiabilities,Calculations!$O99,12+G$1)),""),IF(Nb_2&gt;=G$1,IF(INDEX(BalanceLiabilities,Calculations!$O99,Nb_1+12+G$1)="","",INDEX(BalanceLiabilities,Calculations!$O99,Nb_1+12+G$1)),""))</f>
        <v/>
      </c>
      <c r="H47" s="174" t="str">
        <f>IF($C$5=1,IF(Nb_1&gt;=H$1,IF(INDEX(BalanceLiabilities,Calculations!$O99,12+H$1)="","",INDEX(BalanceLiabilities,Calculations!$O99,12+H$1)),""),IF(Nb_2&gt;=H$1,IF(INDEX(BalanceLiabilities,Calculations!$O99,Nb_1+12+H$1)="","",INDEX(BalanceLiabilities,Calculations!$O99,Nb_1+12+H$1)),""))</f>
        <v/>
      </c>
      <c r="I47" s="174" t="str">
        <f>IF($C$5=1,IF(Nb_1&gt;=I$1,IF(INDEX(BalanceLiabilities,Calculations!$O99,12+I$1)="","",INDEX(BalanceLiabilities,Calculations!$O99,12+I$1)),""),IF(Nb_2&gt;=I$1,IF(INDEX(BalanceLiabilities,Calculations!$O99,Nb_1+12+I$1)="","",INDEX(BalanceLiabilities,Calculations!$O99,Nb_1+12+I$1)),""))</f>
        <v/>
      </c>
      <c r="J47" s="150"/>
    </row>
    <row r="48" spans="1:10" ht="15.75">
      <c r="A48" s="110"/>
      <c r="B48" s="110"/>
      <c r="C48" s="154"/>
      <c r="D48" s="122" t="str">
        <f>IF(INDEX(BalanceLiabilities,Calculations!O100,1)="","",INDEX(BalanceLiabilities,Calculations!O100,1))</f>
        <v>Total Long Term Debt</v>
      </c>
      <c r="E48" s="170">
        <f>IF($C$5=1,IF(Nb_1&gt;=E$1,IF(INDEX(BalanceLiabilities,Calculations!$O100,12+E$1)="","",INDEX(BalanceLiabilities,Calculations!$O100,12+E$1)),""),IF(Nb_2&gt;=E$1,IF(INDEX(BalanceLiabilities,Calculations!$O100,Nb_1+12+E$1)="","",INDEX(BalanceLiabilities,Calculations!$O100,Nb_1+12+E$1)),""))</f>
        <v>0</v>
      </c>
      <c r="F48" s="170">
        <f>IF($C$5=1,IF(Nb_1&gt;=F$1,IF(INDEX(BalanceLiabilities,Calculations!$O100,12+F$1)="","",INDEX(BalanceLiabilities,Calculations!$O100,12+F$1)),""),IF(Nb_2&gt;=F$1,IF(INDEX(BalanceLiabilities,Calculations!$O100,Nb_1+12+F$1)="","",INDEX(BalanceLiabilities,Calculations!$O100,Nb_1+12+F$1)),""))</f>
        <v>0</v>
      </c>
      <c r="G48" s="170">
        <f>IF($C$5=1,IF(Nb_1&gt;=G$1,IF(INDEX(BalanceLiabilities,Calculations!$O100,12+G$1)="","",INDEX(BalanceLiabilities,Calculations!$O100,12+G$1)),""),IF(Nb_2&gt;=G$1,IF(INDEX(BalanceLiabilities,Calculations!$O100,Nb_1+12+G$1)="","",INDEX(BalanceLiabilities,Calculations!$O100,Nb_1+12+G$1)),""))</f>
        <v>0</v>
      </c>
      <c r="H48" s="170">
        <f>IF($C$5=1,IF(Nb_1&gt;=H$1,IF(INDEX(BalanceLiabilities,Calculations!$O100,12+H$1)="","",INDEX(BalanceLiabilities,Calculations!$O100,12+H$1)),""),IF(Nb_2&gt;=H$1,IF(INDEX(BalanceLiabilities,Calculations!$O100,Nb_1+12+H$1)="","",INDEX(BalanceLiabilities,Calculations!$O100,Nb_1+12+H$1)),""))</f>
        <v>0</v>
      </c>
      <c r="I48" s="170" t="str">
        <f>IF($C$5=1,IF(Nb_1&gt;=I$1,IF(INDEX(BalanceLiabilities,Calculations!$O100,12+I$1)="","",INDEX(BalanceLiabilities,Calculations!$O100,12+I$1)),""),IF(Nb_2&gt;=I$1,IF(INDEX(BalanceLiabilities,Calculations!$O100,Nb_1+12+I$1)="","",INDEX(BalanceLiabilities,Calculations!$O100,Nb_1+12+I$1)),""))</f>
        <v/>
      </c>
      <c r="J48" s="150"/>
    </row>
    <row r="49" spans="1:10" ht="15.75">
      <c r="A49" s="110"/>
      <c r="B49" s="110"/>
      <c r="C49" s="154"/>
      <c r="D49" s="115" t="str">
        <f>IF(INDEX(BalanceLiabilities,Calculations!O101,1)="","",INDEX(BalanceLiabilities,Calculations!O101,1))</f>
        <v xml:space="preserve">    Long Term Debt</v>
      </c>
      <c r="E49" s="171">
        <f>IF($C$5=1,IF(Nb_1&gt;=E$1,IF(INDEX(BalanceLiabilities,Calculations!$O101,12+E$1)="","",INDEX(BalanceLiabilities,Calculations!$O101,12+E$1)),""),IF(Nb_2&gt;=E$1,IF(INDEX(BalanceLiabilities,Calculations!$O101,Nb_1+12+E$1)="","",INDEX(BalanceLiabilities,Calculations!$O101,Nb_1+12+E$1)),""))</f>
        <v>0</v>
      </c>
      <c r="F49" s="171">
        <f>IF($C$5=1,IF(Nb_1&gt;=F$1,IF(INDEX(BalanceLiabilities,Calculations!$O101,12+F$1)="","",INDEX(BalanceLiabilities,Calculations!$O101,12+F$1)),""),IF(Nb_2&gt;=F$1,IF(INDEX(BalanceLiabilities,Calculations!$O101,Nb_1+12+F$1)="","",INDEX(BalanceLiabilities,Calculations!$O101,Nb_1+12+F$1)),""))</f>
        <v>0</v>
      </c>
      <c r="G49" s="171">
        <f>IF($C$5=1,IF(Nb_1&gt;=G$1,IF(INDEX(BalanceLiabilities,Calculations!$O101,12+G$1)="","",INDEX(BalanceLiabilities,Calculations!$O101,12+G$1)),""),IF(Nb_2&gt;=G$1,IF(INDEX(BalanceLiabilities,Calculations!$O101,Nb_1+12+G$1)="","",INDEX(BalanceLiabilities,Calculations!$O101,Nb_1+12+G$1)),""))</f>
        <v>0</v>
      </c>
      <c r="H49" s="171">
        <f>IF($C$5=1,IF(Nb_1&gt;=H$1,IF(INDEX(BalanceLiabilities,Calculations!$O101,12+H$1)="","",INDEX(BalanceLiabilities,Calculations!$O101,12+H$1)),""),IF(Nb_2&gt;=H$1,IF(INDEX(BalanceLiabilities,Calculations!$O101,Nb_1+12+H$1)="","",INDEX(BalanceLiabilities,Calculations!$O101,Nb_1+12+H$1)),""))</f>
        <v>0</v>
      </c>
      <c r="I49" s="171" t="str">
        <f>IF($C$5=1,IF(Nb_1&gt;=I$1,IF(INDEX(BalanceLiabilities,Calculations!$O101,12+I$1)="","",INDEX(BalanceLiabilities,Calculations!$O101,12+I$1)),""),IF(Nb_2&gt;=I$1,IF(INDEX(BalanceLiabilities,Calculations!$O101,Nb_1+12+I$1)="","",INDEX(BalanceLiabilities,Calculations!$O101,Nb_1+12+I$1)),""))</f>
        <v/>
      </c>
      <c r="J49" s="150"/>
    </row>
    <row r="50" spans="1:10" ht="15.75">
      <c r="A50" s="110"/>
      <c r="B50" s="110"/>
      <c r="C50" s="154"/>
      <c r="D50" s="115" t="str">
        <f>IF(INDEX(BalanceLiabilities,Calculations!O102,1)="","",INDEX(BalanceLiabilities,Calculations!O102,1))</f>
        <v xml:space="preserve">    Capital Lease Obligations</v>
      </c>
      <c r="E50" s="171">
        <f>IF($C$5=1,IF(Nb_1&gt;=E$1,IF(INDEX(BalanceLiabilities,Calculations!$O102,12+E$1)="","",INDEX(BalanceLiabilities,Calculations!$O102,12+E$1)),""),IF(Nb_2&gt;=E$1,IF(INDEX(BalanceLiabilities,Calculations!$O102,Nb_1+12+E$1)="","",INDEX(BalanceLiabilities,Calculations!$O102,Nb_1+12+E$1)),""))</f>
        <v>0</v>
      </c>
      <c r="F50" s="171">
        <f>IF($C$5=1,IF(Nb_1&gt;=F$1,IF(INDEX(BalanceLiabilities,Calculations!$O102,12+F$1)="","",INDEX(BalanceLiabilities,Calculations!$O102,12+F$1)),""),IF(Nb_2&gt;=F$1,IF(INDEX(BalanceLiabilities,Calculations!$O102,Nb_1+12+F$1)="","",INDEX(BalanceLiabilities,Calculations!$O102,Nb_1+12+F$1)),""))</f>
        <v>0</v>
      </c>
      <c r="G50" s="171">
        <f>IF($C$5=1,IF(Nb_1&gt;=G$1,IF(INDEX(BalanceLiabilities,Calculations!$O102,12+G$1)="","",INDEX(BalanceLiabilities,Calculations!$O102,12+G$1)),""),IF(Nb_2&gt;=G$1,IF(INDEX(BalanceLiabilities,Calculations!$O102,Nb_1+12+G$1)="","",INDEX(BalanceLiabilities,Calculations!$O102,Nb_1+12+G$1)),""))</f>
        <v>0</v>
      </c>
      <c r="H50" s="171">
        <f>IF($C$5=1,IF(Nb_1&gt;=H$1,IF(INDEX(BalanceLiabilities,Calculations!$O102,12+H$1)="","",INDEX(BalanceLiabilities,Calculations!$O102,12+H$1)),""),IF(Nb_2&gt;=H$1,IF(INDEX(BalanceLiabilities,Calculations!$O102,Nb_1+12+H$1)="","",INDEX(BalanceLiabilities,Calculations!$O102,Nb_1+12+H$1)),""))</f>
        <v>0</v>
      </c>
      <c r="I50" s="171" t="str">
        <f>IF($C$5=1,IF(Nb_1&gt;=I$1,IF(INDEX(BalanceLiabilities,Calculations!$O102,12+I$1)="","",INDEX(BalanceLiabilities,Calculations!$O102,12+I$1)),""),IF(Nb_2&gt;=I$1,IF(INDEX(BalanceLiabilities,Calculations!$O102,Nb_1+12+I$1)="","",INDEX(BalanceLiabilities,Calculations!$O102,Nb_1+12+I$1)),""))</f>
        <v/>
      </c>
      <c r="J50" s="150"/>
    </row>
    <row r="51" spans="1:10" ht="15.75">
      <c r="A51" s="110"/>
      <c r="B51" s="110"/>
      <c r="C51" s="154"/>
      <c r="D51" s="115" t="str">
        <f>IF(INDEX(BalanceLiabilities,Calculations!O103,1)="","",INDEX(BalanceLiabilities,Calculations!O103,1))</f>
        <v>Deferred Income Tax</v>
      </c>
      <c r="E51" s="171">
        <f>IF($C$5=1,IF(Nb_1&gt;=E$1,IF(INDEX(BalanceLiabilities,Calculations!$O103,12+E$1)="","",INDEX(BalanceLiabilities,Calculations!$O103,12+E$1)),""),IF(Nb_2&gt;=E$1,IF(INDEX(BalanceLiabilities,Calculations!$O103,Nb_1+12+E$1)="","",INDEX(BalanceLiabilities,Calculations!$O103,Nb_1+12+E$1)),""))</f>
        <v>0</v>
      </c>
      <c r="F51" s="171">
        <f>IF($C$5=1,IF(Nb_1&gt;=F$1,IF(INDEX(BalanceLiabilities,Calculations!$O103,12+F$1)="","",INDEX(BalanceLiabilities,Calculations!$O103,12+F$1)),""),IF(Nb_2&gt;=F$1,IF(INDEX(BalanceLiabilities,Calculations!$O103,Nb_1+12+F$1)="","",INDEX(BalanceLiabilities,Calculations!$O103,Nb_1+12+F$1)),""))</f>
        <v>0</v>
      </c>
      <c r="G51" s="171">
        <f>IF($C$5=1,IF(Nb_1&gt;=G$1,IF(INDEX(BalanceLiabilities,Calculations!$O103,12+G$1)="","",INDEX(BalanceLiabilities,Calculations!$O103,12+G$1)),""),IF(Nb_2&gt;=G$1,IF(INDEX(BalanceLiabilities,Calculations!$O103,Nb_1+12+G$1)="","",INDEX(BalanceLiabilities,Calculations!$O103,Nb_1+12+G$1)),""))</f>
        <v>0</v>
      </c>
      <c r="H51" s="171">
        <f>IF($C$5=1,IF(Nb_1&gt;=H$1,IF(INDEX(BalanceLiabilities,Calculations!$O103,12+H$1)="","",INDEX(BalanceLiabilities,Calculations!$O103,12+H$1)),""),IF(Nb_2&gt;=H$1,IF(INDEX(BalanceLiabilities,Calculations!$O103,Nb_1+12+H$1)="","",INDEX(BalanceLiabilities,Calculations!$O103,Nb_1+12+H$1)),""))</f>
        <v>0</v>
      </c>
      <c r="I51" s="171" t="str">
        <f>IF($C$5=1,IF(Nb_1&gt;=I$1,IF(INDEX(BalanceLiabilities,Calculations!$O103,12+I$1)="","",INDEX(BalanceLiabilities,Calculations!$O103,12+I$1)),""),IF(Nb_2&gt;=I$1,IF(INDEX(BalanceLiabilities,Calculations!$O103,Nb_1+12+I$1)="","",INDEX(BalanceLiabilities,Calculations!$O103,Nb_1+12+I$1)),""))</f>
        <v/>
      </c>
      <c r="J51" s="150"/>
    </row>
    <row r="52" spans="1:10" ht="15.75">
      <c r="A52" s="110"/>
      <c r="B52" s="110"/>
      <c r="C52" s="154"/>
      <c r="D52" s="115" t="str">
        <f>IF(INDEX(BalanceLiabilities,Calculations!O104,1)="","",INDEX(BalanceLiabilities,Calculations!O104,1))</f>
        <v>Minority Interest</v>
      </c>
      <c r="E52" s="171">
        <f>IF($C$5=1,IF(Nb_1&gt;=E$1,IF(INDEX(BalanceLiabilities,Calculations!$O104,12+E$1)="","",INDEX(BalanceLiabilities,Calculations!$O104,12+E$1)),""),IF(Nb_2&gt;=E$1,IF(INDEX(BalanceLiabilities,Calculations!$O104,Nb_1+12+E$1)="","",INDEX(BalanceLiabilities,Calculations!$O104,Nb_1+12+E$1)),""))</f>
        <v>0</v>
      </c>
      <c r="F52" s="171">
        <f>IF($C$5=1,IF(Nb_1&gt;=F$1,IF(INDEX(BalanceLiabilities,Calculations!$O104,12+F$1)="","",INDEX(BalanceLiabilities,Calculations!$O104,12+F$1)),""),IF(Nb_2&gt;=F$1,IF(INDEX(BalanceLiabilities,Calculations!$O104,Nb_1+12+F$1)="","",INDEX(BalanceLiabilities,Calculations!$O104,Nb_1+12+F$1)),""))</f>
        <v>0</v>
      </c>
      <c r="G52" s="171">
        <f>IF($C$5=1,IF(Nb_1&gt;=G$1,IF(INDEX(BalanceLiabilities,Calculations!$O104,12+G$1)="","",INDEX(BalanceLiabilities,Calculations!$O104,12+G$1)),""),IF(Nb_2&gt;=G$1,IF(INDEX(BalanceLiabilities,Calculations!$O104,Nb_1+12+G$1)="","",INDEX(BalanceLiabilities,Calculations!$O104,Nb_1+12+G$1)),""))</f>
        <v>0</v>
      </c>
      <c r="H52" s="171">
        <f>IF($C$5=1,IF(Nb_1&gt;=H$1,IF(INDEX(BalanceLiabilities,Calculations!$O104,12+H$1)="","",INDEX(BalanceLiabilities,Calculations!$O104,12+H$1)),""),IF(Nb_2&gt;=H$1,IF(INDEX(BalanceLiabilities,Calculations!$O104,Nb_1+12+H$1)="","",INDEX(BalanceLiabilities,Calculations!$O104,Nb_1+12+H$1)),""))</f>
        <v>0</v>
      </c>
      <c r="I52" s="171" t="str">
        <f>IF($C$5=1,IF(Nb_1&gt;=I$1,IF(INDEX(BalanceLiabilities,Calculations!$O104,12+I$1)="","",INDEX(BalanceLiabilities,Calculations!$O104,12+I$1)),""),IF(Nb_2&gt;=I$1,IF(INDEX(BalanceLiabilities,Calculations!$O104,Nb_1+12+I$1)="","",INDEX(BalanceLiabilities,Calculations!$O104,Nb_1+12+I$1)),""))</f>
        <v/>
      </c>
      <c r="J52" s="150"/>
    </row>
    <row r="53" spans="1:10" ht="16.5" thickBot="1">
      <c r="A53" s="110"/>
      <c r="B53" s="110"/>
      <c r="C53" s="154"/>
      <c r="D53" s="134" t="str">
        <f>IF(INDEX(BalanceLiabilities,Calculations!O105,1)="","",INDEX(BalanceLiabilities,Calculations!O105,1))</f>
        <v>Other Liabilities, Total</v>
      </c>
      <c r="E53" s="172">
        <f>IF($C$5=1,IF(Nb_1&gt;=E$1,IF(INDEX(BalanceLiabilities,Calculations!$O105,12+E$1)="","",INDEX(BalanceLiabilities,Calculations!$O105,12+E$1)),""),IF(Nb_2&gt;=E$1,IF(INDEX(BalanceLiabilities,Calculations!$O105,Nb_1+12+E$1)="","",INDEX(BalanceLiabilities,Calculations!$O105,Nb_1+12+E$1)),""))</f>
        <v>0</v>
      </c>
      <c r="F53" s="172">
        <f>IF($C$5=1,IF(Nb_1&gt;=F$1,IF(INDEX(BalanceLiabilities,Calculations!$O105,12+F$1)="","",INDEX(BalanceLiabilities,Calculations!$O105,12+F$1)),""),IF(Nb_2&gt;=F$1,IF(INDEX(BalanceLiabilities,Calculations!$O105,Nb_1+12+F$1)="","",INDEX(BalanceLiabilities,Calculations!$O105,Nb_1+12+F$1)),""))</f>
        <v>0</v>
      </c>
      <c r="G53" s="172">
        <f>IF($C$5=1,IF(Nb_1&gt;=G$1,IF(INDEX(BalanceLiabilities,Calculations!$O105,12+G$1)="","",INDEX(BalanceLiabilities,Calculations!$O105,12+G$1)),""),IF(Nb_2&gt;=G$1,IF(INDEX(BalanceLiabilities,Calculations!$O105,Nb_1+12+G$1)="","",INDEX(BalanceLiabilities,Calculations!$O105,Nb_1+12+G$1)),""))</f>
        <v>0</v>
      </c>
      <c r="H53" s="172">
        <f>IF($C$5=1,IF(Nb_1&gt;=H$1,IF(INDEX(BalanceLiabilities,Calculations!$O105,12+H$1)="","",INDEX(BalanceLiabilities,Calculations!$O105,12+H$1)),""),IF(Nb_2&gt;=H$1,IF(INDEX(BalanceLiabilities,Calculations!$O105,Nb_1+12+H$1)="","",INDEX(BalanceLiabilities,Calculations!$O105,Nb_1+12+H$1)),""))</f>
        <v>0</v>
      </c>
      <c r="I53" s="172" t="str">
        <f>IF($C$5=1,IF(Nb_1&gt;=I$1,IF(INDEX(BalanceLiabilities,Calculations!$O105,12+I$1)="","",INDEX(BalanceLiabilities,Calculations!$O105,12+I$1)),""),IF(Nb_2&gt;=I$1,IF(INDEX(BalanceLiabilities,Calculations!$O105,Nb_1+12+I$1)="","",INDEX(BalanceLiabilities,Calculations!$O105,Nb_1+12+I$1)),""))</f>
        <v/>
      </c>
      <c r="J53" s="150"/>
    </row>
    <row r="54" spans="1:10" ht="15.75">
      <c r="A54" s="110"/>
      <c r="B54" s="110"/>
      <c r="C54" s="154"/>
      <c r="D54" s="132" t="str">
        <f>IF(INDEX(BalanceLiabilities,Calculations!O106,1)="","",INDEX(BalanceLiabilities,Calculations!O106,1))</f>
        <v>Total Liabilities</v>
      </c>
      <c r="E54" s="173">
        <f>IF($C$5=1,IF(Nb_1&gt;=E$1,IF(INDEX(BalanceLiabilities,Calculations!$O106,12+E$1)="","",INDEX(BalanceLiabilities,Calculations!$O106,12+E$1)),""),IF(Nb_2&gt;=E$1,IF(INDEX(BalanceLiabilities,Calculations!$O106,Nb_1+12+E$1)="","",INDEX(BalanceLiabilities,Calculations!$O106,Nb_1+12+E$1)),""))</f>
        <v>0</v>
      </c>
      <c r="F54" s="173">
        <f>IF($C$5=1,IF(Nb_1&gt;=F$1,IF(INDEX(BalanceLiabilities,Calculations!$O106,12+F$1)="","",INDEX(BalanceLiabilities,Calculations!$O106,12+F$1)),""),IF(Nb_2&gt;=F$1,IF(INDEX(BalanceLiabilities,Calculations!$O106,Nb_1+12+F$1)="","",INDEX(BalanceLiabilities,Calculations!$O106,Nb_1+12+F$1)),""))</f>
        <v>0</v>
      </c>
      <c r="G54" s="173">
        <f>IF($C$5=1,IF(Nb_1&gt;=G$1,IF(INDEX(BalanceLiabilities,Calculations!$O106,12+G$1)="","",INDEX(BalanceLiabilities,Calculations!$O106,12+G$1)),""),IF(Nb_2&gt;=G$1,IF(INDEX(BalanceLiabilities,Calculations!$O106,Nb_1+12+G$1)="","",INDEX(BalanceLiabilities,Calculations!$O106,Nb_1+12+G$1)),""))</f>
        <v>0</v>
      </c>
      <c r="H54" s="173">
        <f>IF($C$5=1,IF(Nb_1&gt;=H$1,IF(INDEX(BalanceLiabilities,Calculations!$O106,12+H$1)="","",INDEX(BalanceLiabilities,Calculations!$O106,12+H$1)),""),IF(Nb_2&gt;=H$1,IF(INDEX(BalanceLiabilities,Calculations!$O106,Nb_1+12+H$1)="","",INDEX(BalanceLiabilities,Calculations!$O106,Nb_1+12+H$1)),""))</f>
        <v>0</v>
      </c>
      <c r="I54" s="173" t="str">
        <f>IF($C$5=1,IF(Nb_1&gt;=I$1,IF(INDEX(BalanceLiabilities,Calculations!$O106,12+I$1)="","",INDEX(BalanceLiabilities,Calculations!$O106,12+I$1)),""),IF(Nb_2&gt;=I$1,IF(INDEX(BalanceLiabilities,Calculations!$O106,Nb_1+12+I$1)="","",INDEX(BalanceLiabilities,Calculations!$O106,Nb_1+12+I$1)),""))</f>
        <v/>
      </c>
      <c r="J54" s="150"/>
    </row>
    <row r="55" spans="1:10" ht="15.75">
      <c r="A55" s="110"/>
      <c r="B55" s="110"/>
      <c r="C55" s="154"/>
      <c r="D55" s="111" t="str">
        <f>IF(INDEX(BalanceLiabilities,Calculations!O107,1)="","",INDEX(BalanceLiabilities,Calculations!O107,1))</f>
        <v/>
      </c>
      <c r="E55" s="174" t="str">
        <f>IF($C$5=1,IF(Nb_1&gt;=E$1,IF(INDEX(BalanceLiabilities,Calculations!$O107,12+E$1)="","",INDEX(BalanceLiabilities,Calculations!$O107,12+E$1)),""),IF(Nb_2&gt;=E$1,IF(INDEX(BalanceLiabilities,Calculations!$O107,Nb_1+12+E$1)="","",INDEX(BalanceLiabilities,Calculations!$O107,Nb_1+12+E$1)),""))</f>
        <v/>
      </c>
      <c r="F55" s="174" t="str">
        <f>IF($C$5=1,IF(Nb_1&gt;=F$1,IF(INDEX(BalanceLiabilities,Calculations!$O107,12+F$1)="","",INDEX(BalanceLiabilities,Calculations!$O107,12+F$1)),""),IF(Nb_2&gt;=F$1,IF(INDEX(BalanceLiabilities,Calculations!$O107,Nb_1+12+F$1)="","",INDEX(BalanceLiabilities,Calculations!$O107,Nb_1+12+F$1)),""))</f>
        <v/>
      </c>
      <c r="G55" s="174" t="str">
        <f>IF($C$5=1,IF(Nb_1&gt;=G$1,IF(INDEX(BalanceLiabilities,Calculations!$O107,12+G$1)="","",INDEX(BalanceLiabilities,Calculations!$O107,12+G$1)),""),IF(Nb_2&gt;=G$1,IF(INDEX(BalanceLiabilities,Calculations!$O107,Nb_1+12+G$1)="","",INDEX(BalanceLiabilities,Calculations!$O107,Nb_1+12+G$1)),""))</f>
        <v/>
      </c>
      <c r="H55" s="174" t="str">
        <f>IF($C$5=1,IF(Nb_1&gt;=H$1,IF(INDEX(BalanceLiabilities,Calculations!$O107,12+H$1)="","",INDEX(BalanceLiabilities,Calculations!$O107,12+H$1)),""),IF(Nb_2&gt;=H$1,IF(INDEX(BalanceLiabilities,Calculations!$O107,Nb_1+12+H$1)="","",INDEX(BalanceLiabilities,Calculations!$O107,Nb_1+12+H$1)),""))</f>
        <v/>
      </c>
      <c r="I55" s="174" t="str">
        <f>IF($C$5=1,IF(Nb_1&gt;=I$1,IF(INDEX(BalanceLiabilities,Calculations!$O107,12+I$1)="","",INDEX(BalanceLiabilities,Calculations!$O107,12+I$1)),""),IF(Nb_2&gt;=I$1,IF(INDEX(BalanceLiabilities,Calculations!$O107,Nb_1+12+I$1)="","",INDEX(BalanceLiabilities,Calculations!$O107,Nb_1+12+I$1)),""))</f>
        <v/>
      </c>
      <c r="J55" s="150"/>
    </row>
    <row r="56" spans="1:10" ht="15.75">
      <c r="A56" s="110"/>
      <c r="B56" s="110"/>
      <c r="C56" s="154"/>
      <c r="D56" s="122" t="str">
        <f>IF(INDEX(BalanceLiabilities,Calculations!O108,1)="","",INDEX(BalanceLiabilities,Calculations!O108,1))</f>
        <v>Redeemable Preferred Stock</v>
      </c>
      <c r="E56" s="170">
        <f>IF($C$5=1,IF(Nb_1&gt;=E$1,IF(INDEX(BalanceLiabilities,Calculations!$O108,12+E$1)="","",INDEX(BalanceLiabilities,Calculations!$O108,12+E$1)),""),IF(Nb_2&gt;=E$1,IF(INDEX(BalanceLiabilities,Calculations!$O108,Nb_1+12+E$1)="","",INDEX(BalanceLiabilities,Calculations!$O108,Nb_1+12+E$1)),""))</f>
        <v>0</v>
      </c>
      <c r="F56" s="170">
        <f>IF($C$5=1,IF(Nb_1&gt;=F$1,IF(INDEX(BalanceLiabilities,Calculations!$O108,12+F$1)="","",INDEX(BalanceLiabilities,Calculations!$O108,12+F$1)),""),IF(Nb_2&gt;=F$1,IF(INDEX(BalanceLiabilities,Calculations!$O108,Nb_1+12+F$1)="","",INDEX(BalanceLiabilities,Calculations!$O108,Nb_1+12+F$1)),""))</f>
        <v>0</v>
      </c>
      <c r="G56" s="170">
        <f>IF($C$5=1,IF(Nb_1&gt;=G$1,IF(INDEX(BalanceLiabilities,Calculations!$O108,12+G$1)="","",INDEX(BalanceLiabilities,Calculations!$O108,12+G$1)),""),IF(Nb_2&gt;=G$1,IF(INDEX(BalanceLiabilities,Calculations!$O108,Nb_1+12+G$1)="","",INDEX(BalanceLiabilities,Calculations!$O108,Nb_1+12+G$1)),""))</f>
        <v>0</v>
      </c>
      <c r="H56" s="170">
        <f>IF($C$5=1,IF(Nb_1&gt;=H$1,IF(INDEX(BalanceLiabilities,Calculations!$O108,12+H$1)="","",INDEX(BalanceLiabilities,Calculations!$O108,12+H$1)),""),IF(Nb_2&gt;=H$1,IF(INDEX(BalanceLiabilities,Calculations!$O108,Nb_1+12+H$1)="","",INDEX(BalanceLiabilities,Calculations!$O108,Nb_1+12+H$1)),""))</f>
        <v>0</v>
      </c>
      <c r="I56" s="170" t="str">
        <f>IF($C$5=1,IF(Nb_1&gt;=I$1,IF(INDEX(BalanceLiabilities,Calculations!$O108,12+I$1)="","",INDEX(BalanceLiabilities,Calculations!$O108,12+I$1)),""),IF(Nb_2&gt;=I$1,IF(INDEX(BalanceLiabilities,Calculations!$O108,Nb_1+12+I$1)="","",INDEX(BalanceLiabilities,Calculations!$O108,Nb_1+12+I$1)),""))</f>
        <v/>
      </c>
      <c r="J56" s="150"/>
    </row>
    <row r="57" spans="1:10" ht="15.75">
      <c r="A57" s="110"/>
      <c r="B57" s="110"/>
      <c r="C57" s="154"/>
      <c r="D57" s="115" t="str">
        <f>IF(INDEX(BalanceLiabilities,Calculations!O109,1)="","",INDEX(BalanceLiabilities,Calculations!O109,1))</f>
        <v>Preferred Stock - Non Redeemable, Net</v>
      </c>
      <c r="E57" s="171">
        <f>IF($C$5=1,IF(Nb_1&gt;=E$1,IF(INDEX(BalanceLiabilities,Calculations!$O109,12+E$1)="","",INDEX(BalanceLiabilities,Calculations!$O109,12+E$1)),""),IF(Nb_2&gt;=E$1,IF(INDEX(BalanceLiabilities,Calculations!$O109,Nb_1+12+E$1)="","",INDEX(BalanceLiabilities,Calculations!$O109,Nb_1+12+E$1)),""))</f>
        <v>0</v>
      </c>
      <c r="F57" s="171">
        <f>IF($C$5=1,IF(Nb_1&gt;=F$1,IF(INDEX(BalanceLiabilities,Calculations!$O109,12+F$1)="","",INDEX(BalanceLiabilities,Calculations!$O109,12+F$1)),""),IF(Nb_2&gt;=F$1,IF(INDEX(BalanceLiabilities,Calculations!$O109,Nb_1+12+F$1)="","",INDEX(BalanceLiabilities,Calculations!$O109,Nb_1+12+F$1)),""))</f>
        <v>0</v>
      </c>
      <c r="G57" s="171">
        <f>IF($C$5=1,IF(Nb_1&gt;=G$1,IF(INDEX(BalanceLiabilities,Calculations!$O109,12+G$1)="","",INDEX(BalanceLiabilities,Calculations!$O109,12+G$1)),""),IF(Nb_2&gt;=G$1,IF(INDEX(BalanceLiabilities,Calculations!$O109,Nb_1+12+G$1)="","",INDEX(BalanceLiabilities,Calculations!$O109,Nb_1+12+G$1)),""))</f>
        <v>0</v>
      </c>
      <c r="H57" s="171">
        <f>IF($C$5=1,IF(Nb_1&gt;=H$1,IF(INDEX(BalanceLiabilities,Calculations!$O109,12+H$1)="","",INDEX(BalanceLiabilities,Calculations!$O109,12+H$1)),""),IF(Nb_2&gt;=H$1,IF(INDEX(BalanceLiabilities,Calculations!$O109,Nb_1+12+H$1)="","",INDEX(BalanceLiabilities,Calculations!$O109,Nb_1+12+H$1)),""))</f>
        <v>0</v>
      </c>
      <c r="I57" s="171" t="str">
        <f>IF($C$5=1,IF(Nb_1&gt;=I$1,IF(INDEX(BalanceLiabilities,Calculations!$O109,12+I$1)="","",INDEX(BalanceLiabilities,Calculations!$O109,12+I$1)),""),IF(Nb_2&gt;=I$1,IF(INDEX(BalanceLiabilities,Calculations!$O109,Nb_1+12+I$1)="","",INDEX(BalanceLiabilities,Calculations!$O109,Nb_1+12+I$1)),""))</f>
        <v/>
      </c>
      <c r="J57" s="150"/>
    </row>
    <row r="58" spans="1:10" ht="15.75">
      <c r="A58" s="110"/>
      <c r="B58" s="110"/>
      <c r="C58" s="154"/>
      <c r="D58" s="115" t="str">
        <f>IF(INDEX(BalanceLiabilities,Calculations!O110,1)="","",INDEX(BalanceLiabilities,Calculations!O110,1))</f>
        <v>Common Stock</v>
      </c>
      <c r="E58" s="171">
        <f>IF($C$5=1,IF(Nb_1&gt;=E$1,IF(INDEX(BalanceLiabilities,Calculations!$O110,12+E$1)="","",INDEX(BalanceLiabilities,Calculations!$O110,12+E$1)),""),IF(Nb_2&gt;=E$1,IF(INDEX(BalanceLiabilities,Calculations!$O110,Nb_1+12+E$1)="","",INDEX(BalanceLiabilities,Calculations!$O110,Nb_1+12+E$1)),""))</f>
        <v>0</v>
      </c>
      <c r="F58" s="171">
        <f>IF($C$5=1,IF(Nb_1&gt;=F$1,IF(INDEX(BalanceLiabilities,Calculations!$O110,12+F$1)="","",INDEX(BalanceLiabilities,Calculations!$O110,12+F$1)),""),IF(Nb_2&gt;=F$1,IF(INDEX(BalanceLiabilities,Calculations!$O110,Nb_1+12+F$1)="","",INDEX(BalanceLiabilities,Calculations!$O110,Nb_1+12+F$1)),""))</f>
        <v>0</v>
      </c>
      <c r="G58" s="171">
        <f>IF($C$5=1,IF(Nb_1&gt;=G$1,IF(INDEX(BalanceLiabilities,Calculations!$O110,12+G$1)="","",INDEX(BalanceLiabilities,Calculations!$O110,12+G$1)),""),IF(Nb_2&gt;=G$1,IF(INDEX(BalanceLiabilities,Calculations!$O110,Nb_1+12+G$1)="","",INDEX(BalanceLiabilities,Calculations!$O110,Nb_1+12+G$1)),""))</f>
        <v>0</v>
      </c>
      <c r="H58" s="171">
        <f>IF($C$5=1,IF(Nb_1&gt;=H$1,IF(INDEX(BalanceLiabilities,Calculations!$O110,12+H$1)="","",INDEX(BalanceLiabilities,Calculations!$O110,12+H$1)),""),IF(Nb_2&gt;=H$1,IF(INDEX(BalanceLiabilities,Calculations!$O110,Nb_1+12+H$1)="","",INDEX(BalanceLiabilities,Calculations!$O110,Nb_1+12+H$1)),""))</f>
        <v>0</v>
      </c>
      <c r="I58" s="171" t="str">
        <f>IF($C$5=1,IF(Nb_1&gt;=I$1,IF(INDEX(BalanceLiabilities,Calculations!$O110,12+I$1)="","",INDEX(BalanceLiabilities,Calculations!$O110,12+I$1)),""),IF(Nb_2&gt;=I$1,IF(INDEX(BalanceLiabilities,Calculations!$O110,Nb_1+12+I$1)="","",INDEX(BalanceLiabilities,Calculations!$O110,Nb_1+12+I$1)),""))</f>
        <v/>
      </c>
      <c r="J58" s="150"/>
    </row>
    <row r="59" spans="1:10" ht="15.75">
      <c r="A59" s="110"/>
      <c r="B59" s="110"/>
      <c r="C59" s="154"/>
      <c r="D59" s="115" t="str">
        <f>IF(INDEX(BalanceLiabilities,Calculations!O111,1)="","",INDEX(BalanceLiabilities,Calculations!O111,1))</f>
        <v>Additional Paid-In Capital</v>
      </c>
      <c r="E59" s="171">
        <f>IF($C$5=1,IF(Nb_1&gt;=E$1,IF(INDEX(BalanceLiabilities,Calculations!$O111,12+E$1)="","",INDEX(BalanceLiabilities,Calculations!$O111,12+E$1)),""),IF(Nb_2&gt;=E$1,IF(INDEX(BalanceLiabilities,Calculations!$O111,Nb_1+12+E$1)="","",INDEX(BalanceLiabilities,Calculations!$O111,Nb_1+12+E$1)),""))</f>
        <v>0</v>
      </c>
      <c r="F59" s="171">
        <f>IF($C$5=1,IF(Nb_1&gt;=F$1,IF(INDEX(BalanceLiabilities,Calculations!$O111,12+F$1)="","",INDEX(BalanceLiabilities,Calculations!$O111,12+F$1)),""),IF(Nb_2&gt;=F$1,IF(INDEX(BalanceLiabilities,Calculations!$O111,Nb_1+12+F$1)="","",INDEX(BalanceLiabilities,Calculations!$O111,Nb_1+12+F$1)),""))</f>
        <v>0</v>
      </c>
      <c r="G59" s="171">
        <f>IF($C$5=1,IF(Nb_1&gt;=G$1,IF(INDEX(BalanceLiabilities,Calculations!$O111,12+G$1)="","",INDEX(BalanceLiabilities,Calculations!$O111,12+G$1)),""),IF(Nb_2&gt;=G$1,IF(INDEX(BalanceLiabilities,Calculations!$O111,Nb_1+12+G$1)="","",INDEX(BalanceLiabilities,Calculations!$O111,Nb_1+12+G$1)),""))</f>
        <v>0</v>
      </c>
      <c r="H59" s="171">
        <f>IF($C$5=1,IF(Nb_1&gt;=H$1,IF(INDEX(BalanceLiabilities,Calculations!$O111,12+H$1)="","",INDEX(BalanceLiabilities,Calculations!$O111,12+H$1)),""),IF(Nb_2&gt;=H$1,IF(INDEX(BalanceLiabilities,Calculations!$O111,Nb_1+12+H$1)="","",INDEX(BalanceLiabilities,Calculations!$O111,Nb_1+12+H$1)),""))</f>
        <v>0</v>
      </c>
      <c r="I59" s="171" t="str">
        <f>IF($C$5=1,IF(Nb_1&gt;=I$1,IF(INDEX(BalanceLiabilities,Calculations!$O111,12+I$1)="","",INDEX(BalanceLiabilities,Calculations!$O111,12+I$1)),""),IF(Nb_2&gt;=I$1,IF(INDEX(BalanceLiabilities,Calculations!$O111,Nb_1+12+I$1)="","",INDEX(BalanceLiabilities,Calculations!$O111,Nb_1+12+I$1)),""))</f>
        <v/>
      </c>
      <c r="J59" s="150"/>
    </row>
    <row r="60" spans="1:10" ht="15.75">
      <c r="A60" s="110"/>
      <c r="B60" s="110"/>
      <c r="C60" s="154"/>
      <c r="D60" s="115" t="str">
        <f>IF(INDEX(BalanceLiabilities,Calculations!O112,1)="","",INDEX(BalanceLiabilities,Calculations!O112,1))</f>
        <v>Retained Earnings (Accumulated Deficit)</v>
      </c>
      <c r="E60" s="171">
        <f>IF($C$5=1,IF(Nb_1&gt;=E$1,IF(INDEX(BalanceLiabilities,Calculations!$O112,12+E$1)="","",INDEX(BalanceLiabilities,Calculations!$O112,12+E$1)),""),IF(Nb_2&gt;=E$1,IF(INDEX(BalanceLiabilities,Calculations!$O112,Nb_1+12+E$1)="","",INDEX(BalanceLiabilities,Calculations!$O112,Nb_1+12+E$1)),""))</f>
        <v>0</v>
      </c>
      <c r="F60" s="171">
        <f>IF($C$5=1,IF(Nb_1&gt;=F$1,IF(INDEX(BalanceLiabilities,Calculations!$O112,12+F$1)="","",INDEX(BalanceLiabilities,Calculations!$O112,12+F$1)),""),IF(Nb_2&gt;=F$1,IF(INDEX(BalanceLiabilities,Calculations!$O112,Nb_1+12+F$1)="","",INDEX(BalanceLiabilities,Calculations!$O112,Nb_1+12+F$1)),""))</f>
        <v>0</v>
      </c>
      <c r="G60" s="171">
        <f>IF($C$5=1,IF(Nb_1&gt;=G$1,IF(INDEX(BalanceLiabilities,Calculations!$O112,12+G$1)="","",INDEX(BalanceLiabilities,Calculations!$O112,12+G$1)),""),IF(Nb_2&gt;=G$1,IF(INDEX(BalanceLiabilities,Calculations!$O112,Nb_1+12+G$1)="","",INDEX(BalanceLiabilities,Calculations!$O112,Nb_1+12+G$1)),""))</f>
        <v>0</v>
      </c>
      <c r="H60" s="171">
        <f>IF($C$5=1,IF(Nb_1&gt;=H$1,IF(INDEX(BalanceLiabilities,Calculations!$O112,12+H$1)="","",INDEX(BalanceLiabilities,Calculations!$O112,12+H$1)),""),IF(Nb_2&gt;=H$1,IF(INDEX(BalanceLiabilities,Calculations!$O112,Nb_1+12+H$1)="","",INDEX(BalanceLiabilities,Calculations!$O112,Nb_1+12+H$1)),""))</f>
        <v>0</v>
      </c>
      <c r="I60" s="171" t="str">
        <f>IF($C$5=1,IF(Nb_1&gt;=I$1,IF(INDEX(BalanceLiabilities,Calculations!$O112,12+I$1)="","",INDEX(BalanceLiabilities,Calculations!$O112,12+I$1)),""),IF(Nb_2&gt;=I$1,IF(INDEX(BalanceLiabilities,Calculations!$O112,Nb_1+12+I$1)="","",INDEX(BalanceLiabilities,Calculations!$O112,Nb_1+12+I$1)),""))</f>
        <v/>
      </c>
      <c r="J60" s="150"/>
    </row>
    <row r="61" spans="1:10" ht="15.75">
      <c r="A61" s="110"/>
      <c r="B61" s="110"/>
      <c r="C61" s="154"/>
      <c r="D61" s="115" t="str">
        <f>IF(INDEX(BalanceLiabilities,Calculations!O113,1)="","",INDEX(BalanceLiabilities,Calculations!O113,1))</f>
        <v>Treasury Stock - Common</v>
      </c>
      <c r="E61" s="171">
        <f>IF($C$5=1,IF(Nb_1&gt;=E$1,IF(INDEX(BalanceLiabilities,Calculations!$O113,12+E$1)="","",INDEX(BalanceLiabilities,Calculations!$O113,12+E$1)),""),IF(Nb_2&gt;=E$1,IF(INDEX(BalanceLiabilities,Calculations!$O113,Nb_1+12+E$1)="","",INDEX(BalanceLiabilities,Calculations!$O113,Nb_1+12+E$1)),""))</f>
        <v>0</v>
      </c>
      <c r="F61" s="171">
        <f>IF($C$5=1,IF(Nb_1&gt;=F$1,IF(INDEX(BalanceLiabilities,Calculations!$O113,12+F$1)="","",INDEX(BalanceLiabilities,Calculations!$O113,12+F$1)),""),IF(Nb_2&gt;=F$1,IF(INDEX(BalanceLiabilities,Calculations!$O113,Nb_1+12+F$1)="","",INDEX(BalanceLiabilities,Calculations!$O113,Nb_1+12+F$1)),""))</f>
        <v>0</v>
      </c>
      <c r="G61" s="171">
        <f>IF($C$5=1,IF(Nb_1&gt;=G$1,IF(INDEX(BalanceLiabilities,Calculations!$O113,12+G$1)="","",INDEX(BalanceLiabilities,Calculations!$O113,12+G$1)),""),IF(Nb_2&gt;=G$1,IF(INDEX(BalanceLiabilities,Calculations!$O113,Nb_1+12+G$1)="","",INDEX(BalanceLiabilities,Calculations!$O113,Nb_1+12+G$1)),""))</f>
        <v>0</v>
      </c>
      <c r="H61" s="171">
        <f>IF($C$5=1,IF(Nb_1&gt;=H$1,IF(INDEX(BalanceLiabilities,Calculations!$O113,12+H$1)="","",INDEX(BalanceLiabilities,Calculations!$O113,12+H$1)),""),IF(Nb_2&gt;=H$1,IF(INDEX(BalanceLiabilities,Calculations!$O113,Nb_1+12+H$1)="","",INDEX(BalanceLiabilities,Calculations!$O113,Nb_1+12+H$1)),""))</f>
        <v>0</v>
      </c>
      <c r="I61" s="171" t="str">
        <f>IF($C$5=1,IF(Nb_1&gt;=I$1,IF(INDEX(BalanceLiabilities,Calculations!$O113,12+I$1)="","",INDEX(BalanceLiabilities,Calculations!$O113,12+I$1)),""),IF(Nb_2&gt;=I$1,IF(INDEX(BalanceLiabilities,Calculations!$O113,Nb_1+12+I$1)="","",INDEX(BalanceLiabilities,Calculations!$O113,Nb_1+12+I$1)),""))</f>
        <v/>
      </c>
      <c r="J61" s="150"/>
    </row>
    <row r="62" spans="1:10" ht="15.75">
      <c r="A62" s="110"/>
      <c r="B62" s="110"/>
      <c r="C62" s="154"/>
      <c r="D62" s="115" t="str">
        <f>IF(INDEX(BalanceLiabilities,Calculations!O114,1)="","",INDEX(BalanceLiabilities,Calculations!O114,1))</f>
        <v>Unrealized Gain (Loss)</v>
      </c>
      <c r="E62" s="171">
        <f>IF($C$5=1,IF(Nb_1&gt;=E$1,IF(INDEX(BalanceLiabilities,Calculations!$O114,12+E$1)="","",INDEX(BalanceLiabilities,Calculations!$O114,12+E$1)),""),IF(Nb_2&gt;=E$1,IF(INDEX(BalanceLiabilities,Calculations!$O114,Nb_1+12+E$1)="","",INDEX(BalanceLiabilities,Calculations!$O114,Nb_1+12+E$1)),""))</f>
        <v>0</v>
      </c>
      <c r="F62" s="171">
        <f>IF($C$5=1,IF(Nb_1&gt;=F$1,IF(INDEX(BalanceLiabilities,Calculations!$O114,12+F$1)="","",INDEX(BalanceLiabilities,Calculations!$O114,12+F$1)),""),IF(Nb_2&gt;=F$1,IF(INDEX(BalanceLiabilities,Calculations!$O114,Nb_1+12+F$1)="","",INDEX(BalanceLiabilities,Calculations!$O114,Nb_1+12+F$1)),""))</f>
        <v>0</v>
      </c>
      <c r="G62" s="171">
        <f>IF($C$5=1,IF(Nb_1&gt;=G$1,IF(INDEX(BalanceLiabilities,Calculations!$O114,12+G$1)="","",INDEX(BalanceLiabilities,Calculations!$O114,12+G$1)),""),IF(Nb_2&gt;=G$1,IF(INDEX(BalanceLiabilities,Calculations!$O114,Nb_1+12+G$1)="","",INDEX(BalanceLiabilities,Calculations!$O114,Nb_1+12+G$1)),""))</f>
        <v>0</v>
      </c>
      <c r="H62" s="171">
        <f>IF($C$5=1,IF(Nb_1&gt;=H$1,IF(INDEX(BalanceLiabilities,Calculations!$O114,12+H$1)="","",INDEX(BalanceLiabilities,Calculations!$O114,12+H$1)),""),IF(Nb_2&gt;=H$1,IF(INDEX(BalanceLiabilities,Calculations!$O114,Nb_1+12+H$1)="","",INDEX(BalanceLiabilities,Calculations!$O114,Nb_1+12+H$1)),""))</f>
        <v>0</v>
      </c>
      <c r="I62" s="171" t="str">
        <f>IF($C$5=1,IF(Nb_1&gt;=I$1,IF(INDEX(BalanceLiabilities,Calculations!$O114,12+I$1)="","",INDEX(BalanceLiabilities,Calculations!$O114,12+I$1)),""),IF(Nb_2&gt;=I$1,IF(INDEX(BalanceLiabilities,Calculations!$O114,Nb_1+12+I$1)="","",INDEX(BalanceLiabilities,Calculations!$O114,Nb_1+12+I$1)),""))</f>
        <v/>
      </c>
      <c r="J62" s="150"/>
    </row>
    <row r="63" spans="1:10" ht="16.5" thickBot="1">
      <c r="A63" s="110"/>
      <c r="B63" s="110"/>
      <c r="C63" s="154"/>
      <c r="D63" s="134" t="str">
        <f>IF(INDEX(BalanceLiabilities,Calculations!O115,1)="","",INDEX(BalanceLiabilities,Calculations!O115,1))</f>
        <v>Other Equity, Total</v>
      </c>
      <c r="E63" s="172">
        <f>IF($C$5=1,IF(Nb_1&gt;=E$1,IF(INDEX(BalanceLiabilities,Calculations!$O115,12+E$1)="","",INDEX(BalanceLiabilities,Calculations!$O115,12+E$1)),""),IF(Nb_2&gt;=E$1,IF(INDEX(BalanceLiabilities,Calculations!$O115,Nb_1+12+E$1)="","",INDEX(BalanceLiabilities,Calculations!$O115,Nb_1+12+E$1)),""))</f>
        <v>0</v>
      </c>
      <c r="F63" s="172">
        <f>IF($C$5=1,IF(Nb_1&gt;=F$1,IF(INDEX(BalanceLiabilities,Calculations!$O115,12+F$1)="","",INDEX(BalanceLiabilities,Calculations!$O115,12+F$1)),""),IF(Nb_2&gt;=F$1,IF(INDEX(BalanceLiabilities,Calculations!$O115,Nb_1+12+F$1)="","",INDEX(BalanceLiabilities,Calculations!$O115,Nb_1+12+F$1)),""))</f>
        <v>0</v>
      </c>
      <c r="G63" s="172">
        <f>IF($C$5=1,IF(Nb_1&gt;=G$1,IF(INDEX(BalanceLiabilities,Calculations!$O115,12+G$1)="","",INDEX(BalanceLiabilities,Calculations!$O115,12+G$1)),""),IF(Nb_2&gt;=G$1,IF(INDEX(BalanceLiabilities,Calculations!$O115,Nb_1+12+G$1)="","",INDEX(BalanceLiabilities,Calculations!$O115,Nb_1+12+G$1)),""))</f>
        <v>0</v>
      </c>
      <c r="H63" s="172">
        <f>IF($C$5=1,IF(Nb_1&gt;=H$1,IF(INDEX(BalanceLiabilities,Calculations!$O115,12+H$1)="","",INDEX(BalanceLiabilities,Calculations!$O115,12+H$1)),""),IF(Nb_2&gt;=H$1,IF(INDEX(BalanceLiabilities,Calculations!$O115,Nb_1+12+H$1)="","",INDEX(BalanceLiabilities,Calculations!$O115,Nb_1+12+H$1)),""))</f>
        <v>0</v>
      </c>
      <c r="I63" s="172" t="str">
        <f>IF($C$5=1,IF(Nb_1&gt;=I$1,IF(INDEX(BalanceLiabilities,Calculations!$O115,12+I$1)="","",INDEX(BalanceLiabilities,Calculations!$O115,12+I$1)),""),IF(Nb_2&gt;=I$1,IF(INDEX(BalanceLiabilities,Calculations!$O115,Nb_1+12+I$1)="","",INDEX(BalanceLiabilities,Calculations!$O115,Nb_1+12+I$1)),""))</f>
        <v/>
      </c>
      <c r="J63" s="150"/>
    </row>
    <row r="64" spans="1:10" ht="15.75">
      <c r="A64" s="110"/>
      <c r="B64" s="110"/>
      <c r="C64" s="154"/>
      <c r="D64" s="132" t="str">
        <f>IF(INDEX(BalanceLiabilities,Calculations!O116,1)="","",INDEX(BalanceLiabilities,Calculations!O116,1))</f>
        <v>Total Equity</v>
      </c>
      <c r="E64" s="173">
        <f>IF($C$5=1,IF(Nb_1&gt;=E$1,IF(INDEX(BalanceLiabilities,Calculations!$O116,12+E$1)="","",INDEX(BalanceLiabilities,Calculations!$O116,12+E$1)),""),IF(Nb_2&gt;=E$1,IF(INDEX(BalanceLiabilities,Calculations!$O116,Nb_1+12+E$1)="","",INDEX(BalanceLiabilities,Calculations!$O116,Nb_1+12+E$1)),""))</f>
        <v>0</v>
      </c>
      <c r="F64" s="173">
        <f>IF($C$5=1,IF(Nb_1&gt;=F$1,IF(INDEX(BalanceLiabilities,Calculations!$O116,12+F$1)="","",INDEX(BalanceLiabilities,Calculations!$O116,12+F$1)),""),IF(Nb_2&gt;=F$1,IF(INDEX(BalanceLiabilities,Calculations!$O116,Nb_1+12+F$1)="","",INDEX(BalanceLiabilities,Calculations!$O116,Nb_1+12+F$1)),""))</f>
        <v>0</v>
      </c>
      <c r="G64" s="173">
        <f>IF($C$5=1,IF(Nb_1&gt;=G$1,IF(INDEX(BalanceLiabilities,Calculations!$O116,12+G$1)="","",INDEX(BalanceLiabilities,Calculations!$O116,12+G$1)),""),IF(Nb_2&gt;=G$1,IF(INDEX(BalanceLiabilities,Calculations!$O116,Nb_1+12+G$1)="","",INDEX(BalanceLiabilities,Calculations!$O116,Nb_1+12+G$1)),""))</f>
        <v>0</v>
      </c>
      <c r="H64" s="173">
        <f>IF($C$5=1,IF(Nb_1&gt;=H$1,IF(INDEX(BalanceLiabilities,Calculations!$O116,12+H$1)="","",INDEX(BalanceLiabilities,Calculations!$O116,12+H$1)),""),IF(Nb_2&gt;=H$1,IF(INDEX(BalanceLiabilities,Calculations!$O116,Nb_1+12+H$1)="","",INDEX(BalanceLiabilities,Calculations!$O116,Nb_1+12+H$1)),""))</f>
        <v>0</v>
      </c>
      <c r="I64" s="173" t="str">
        <f>IF($C$5=1,IF(Nb_1&gt;=I$1,IF(INDEX(BalanceLiabilities,Calculations!$O116,12+I$1)="","",INDEX(BalanceLiabilities,Calculations!$O116,12+I$1)),""),IF(Nb_2&gt;=I$1,IF(INDEX(BalanceLiabilities,Calculations!$O116,Nb_1+12+I$1)="","",INDEX(BalanceLiabilities,Calculations!$O116,Nb_1+12+I$1)),""))</f>
        <v/>
      </c>
      <c r="J64" s="150"/>
    </row>
    <row r="65" spans="1:10" ht="16.5" thickBot="1">
      <c r="A65" s="110"/>
      <c r="B65" s="110"/>
      <c r="C65" s="154"/>
      <c r="D65" s="111" t="str">
        <f>IF(INDEX(BalanceLiabilities,Calculations!O117,1)="","",INDEX(BalanceLiabilities,Calculations!O117,1))</f>
        <v/>
      </c>
      <c r="E65" s="174" t="str">
        <f>IF($C$5=1,IF(Nb_1&gt;=E$1,IF(INDEX(BalanceLiabilities,Calculations!$O117,12+E$1)="","",INDEX(BalanceLiabilities,Calculations!$O117,12+E$1)),""),IF(Nb_2&gt;=E$1,IF(INDEX(BalanceLiabilities,Calculations!$O117,Nb_1+12+E$1)="","",INDEX(BalanceLiabilities,Calculations!$O117,Nb_1+12+E$1)),""))</f>
        <v/>
      </c>
      <c r="F65" s="174" t="str">
        <f>IF($C$5=1,IF(Nb_1&gt;=F$1,IF(INDEX(BalanceLiabilities,Calculations!$O117,12+F$1)="","",INDEX(BalanceLiabilities,Calculations!$O117,12+F$1)),""),IF(Nb_2&gt;=F$1,IF(INDEX(BalanceLiabilities,Calculations!$O117,Nb_1+12+F$1)="","",INDEX(BalanceLiabilities,Calculations!$O117,Nb_1+12+F$1)),""))</f>
        <v/>
      </c>
      <c r="G65" s="174" t="str">
        <f>IF($C$5=1,IF(Nb_1&gt;=G$1,IF(INDEX(BalanceLiabilities,Calculations!$O117,12+G$1)="","",INDEX(BalanceLiabilities,Calculations!$O117,12+G$1)),""),IF(Nb_2&gt;=G$1,IF(INDEX(BalanceLiabilities,Calculations!$O117,Nb_1+12+G$1)="","",INDEX(BalanceLiabilities,Calculations!$O117,Nb_1+12+G$1)),""))</f>
        <v/>
      </c>
      <c r="H65" s="174" t="str">
        <f>IF($C$5=1,IF(Nb_1&gt;=H$1,IF(INDEX(BalanceLiabilities,Calculations!$O117,12+H$1)="","",INDEX(BalanceLiabilities,Calculations!$O117,12+H$1)),""),IF(Nb_2&gt;=H$1,IF(INDEX(BalanceLiabilities,Calculations!$O117,Nb_1+12+H$1)="","",INDEX(BalanceLiabilities,Calculations!$O117,Nb_1+12+H$1)),""))</f>
        <v/>
      </c>
      <c r="I65" s="174" t="str">
        <f>IF($C$5=1,IF(Nb_1&gt;=I$1,IF(INDEX(BalanceLiabilities,Calculations!$O117,12+I$1)="","",INDEX(BalanceLiabilities,Calculations!$O117,12+I$1)),""),IF(Nb_2&gt;=I$1,IF(INDEX(BalanceLiabilities,Calculations!$O117,Nb_1+12+I$1)="","",INDEX(BalanceLiabilities,Calculations!$O117,Nb_1+12+I$1)),""))</f>
        <v/>
      </c>
      <c r="J65" s="150"/>
    </row>
    <row r="66" spans="1:10" ht="15.75">
      <c r="A66" s="110"/>
      <c r="B66" s="110"/>
      <c r="C66" s="154"/>
      <c r="D66" s="133" t="str">
        <f>IF(INDEX(BalanceLiabilities,Calculations!O118,1)="","",INDEX(BalanceLiabilities,Calculations!O118,1))</f>
        <v>Total Liabilities &amp; Shareholders’ Equity</v>
      </c>
      <c r="E66" s="175">
        <f>IF($C$5=1,IF(Nb_1&gt;=E$1,IF(INDEX(BalanceLiabilities,Calculations!$O118,12+E$1)="","",INDEX(BalanceLiabilities,Calculations!$O118,12+E$1)),""),IF(Nb_2&gt;=E$1,IF(INDEX(BalanceLiabilities,Calculations!$O118,Nb_1+12+E$1)="","",INDEX(BalanceLiabilities,Calculations!$O118,Nb_1+12+E$1)),""))</f>
        <v>0</v>
      </c>
      <c r="F66" s="175">
        <f>IF($C$5=1,IF(Nb_1&gt;=F$1,IF(INDEX(BalanceLiabilities,Calculations!$O118,12+F$1)="","",INDEX(BalanceLiabilities,Calculations!$O118,12+F$1)),""),IF(Nb_2&gt;=F$1,IF(INDEX(BalanceLiabilities,Calculations!$O118,Nb_1+12+F$1)="","",INDEX(BalanceLiabilities,Calculations!$O118,Nb_1+12+F$1)),""))</f>
        <v>0</v>
      </c>
      <c r="G66" s="175">
        <f>IF($C$5=1,IF(Nb_1&gt;=G$1,IF(INDEX(BalanceLiabilities,Calculations!$O118,12+G$1)="","",INDEX(BalanceLiabilities,Calculations!$O118,12+G$1)),""),IF(Nb_2&gt;=G$1,IF(INDEX(BalanceLiabilities,Calculations!$O118,Nb_1+12+G$1)="","",INDEX(BalanceLiabilities,Calculations!$O118,Nb_1+12+G$1)),""))</f>
        <v>0</v>
      </c>
      <c r="H66" s="175">
        <f>IF($C$5=1,IF(Nb_1&gt;=H$1,IF(INDEX(BalanceLiabilities,Calculations!$O118,12+H$1)="","",INDEX(BalanceLiabilities,Calculations!$O118,12+H$1)),""),IF(Nb_2&gt;=H$1,IF(INDEX(BalanceLiabilities,Calculations!$O118,Nb_1+12+H$1)="","",INDEX(BalanceLiabilities,Calculations!$O118,Nb_1+12+H$1)),""))</f>
        <v>0</v>
      </c>
      <c r="I66" s="175" t="str">
        <f>IF($C$5=1,IF(Nb_1&gt;=I$1,IF(INDEX(BalanceLiabilities,Calculations!$O118,12+I$1)="","",INDEX(BalanceLiabilities,Calculations!$O118,12+I$1)),""),IF(Nb_2&gt;=I$1,IF(INDEX(BalanceLiabilities,Calculations!$O118,Nb_1+12+I$1)="","",INDEX(BalanceLiabilities,Calculations!$O118,Nb_1+12+I$1)),""))</f>
        <v/>
      </c>
      <c r="J66" s="150"/>
    </row>
    <row r="67" spans="1:10" ht="15.75">
      <c r="A67" s="110"/>
      <c r="B67" s="110"/>
      <c r="C67" s="154"/>
      <c r="D67" s="111" t="str">
        <f>IF(INDEX(BalanceLiabilities,Calculations!O119,1)="","",INDEX(BalanceLiabilities,Calculations!O119,1))</f>
        <v/>
      </c>
      <c r="E67" s="174" t="str">
        <f>IF($C$5=1,IF(Nb_1&gt;=E$1,IF(INDEX(BalanceLiabilities,Calculations!$O119,12+E$1)="","",INDEX(BalanceLiabilities,Calculations!$O119,12+E$1)),""),IF(Nb_2&gt;=E$1,IF(INDEX(BalanceLiabilities,Calculations!$O119,Nb_1+12+E$1)="","",INDEX(BalanceLiabilities,Calculations!$O119,Nb_1+12+E$1)),""))</f>
        <v/>
      </c>
      <c r="F67" s="174" t="str">
        <f>IF($C$5=1,IF(Nb_1&gt;=F$1,IF(INDEX(BalanceLiabilities,Calculations!$O119,12+F$1)="","",INDEX(BalanceLiabilities,Calculations!$O119,12+F$1)),""),IF(Nb_2&gt;=F$1,IF(INDEX(BalanceLiabilities,Calculations!$O119,Nb_1+12+F$1)="","",INDEX(BalanceLiabilities,Calculations!$O119,Nb_1+12+F$1)),""))</f>
        <v/>
      </c>
      <c r="G67" s="174" t="str">
        <f>IF($C$5=1,IF(Nb_1&gt;=G$1,IF(INDEX(BalanceLiabilities,Calculations!$O119,12+G$1)="","",INDEX(BalanceLiabilities,Calculations!$O119,12+G$1)),""),IF(Nb_2&gt;=G$1,IF(INDEX(BalanceLiabilities,Calculations!$O119,Nb_1+12+G$1)="","",INDEX(BalanceLiabilities,Calculations!$O119,Nb_1+12+G$1)),""))</f>
        <v/>
      </c>
      <c r="H67" s="174" t="str">
        <f>IF($C$5=1,IF(Nb_1&gt;=H$1,IF(INDEX(BalanceLiabilities,Calculations!$O119,12+H$1)="","",INDEX(BalanceLiabilities,Calculations!$O119,12+H$1)),""),IF(Nb_2&gt;=H$1,IF(INDEX(BalanceLiabilities,Calculations!$O119,Nb_1+12+H$1)="","",INDEX(BalanceLiabilities,Calculations!$O119,Nb_1+12+H$1)),""))</f>
        <v/>
      </c>
      <c r="I67" s="174" t="str">
        <f>IF($C$5=1,IF(Nb_1&gt;=I$1,IF(INDEX(BalanceLiabilities,Calculations!$O119,12+I$1)="","",INDEX(BalanceLiabilities,Calculations!$O119,12+I$1)),""),IF(Nb_2&gt;=I$1,IF(INDEX(BalanceLiabilities,Calculations!$O119,Nb_1+12+I$1)="","",INDEX(BalanceLiabilities,Calculations!$O119,Nb_1+12+I$1)),""))</f>
        <v/>
      </c>
      <c r="J67" s="150"/>
    </row>
    <row r="68" spans="1:10" ht="15.75">
      <c r="A68" s="110"/>
      <c r="B68" s="110"/>
      <c r="C68" s="154"/>
      <c r="D68" s="122" t="str">
        <f>IF(INDEX(BalanceLiabilities,Calculations!O120,1)="","",INDEX(BalanceLiabilities,Calculations!O120,1))</f>
        <v>Total Common Shares Outstanding</v>
      </c>
      <c r="E68" s="170">
        <f>IF($C$5=1,IF(Nb_1&gt;=E$1,IF(INDEX(BalanceLiabilities,Calculations!$O120,12+E$1)="","",INDEX(BalanceLiabilities,Calculations!$O120,12+E$1)),""),IF(Nb_2&gt;=E$1,IF(INDEX(BalanceLiabilities,Calculations!$O120,Nb_1+12+E$1)="","",INDEX(BalanceLiabilities,Calculations!$O120,Nb_1+12+E$1)),""))</f>
        <v>0</v>
      </c>
      <c r="F68" s="170">
        <f>IF($C$5=1,IF(Nb_1&gt;=F$1,IF(INDEX(BalanceLiabilities,Calculations!$O120,12+F$1)="","",INDEX(BalanceLiabilities,Calculations!$O120,12+F$1)),""),IF(Nb_2&gt;=F$1,IF(INDEX(BalanceLiabilities,Calculations!$O120,Nb_1+12+F$1)="","",INDEX(BalanceLiabilities,Calculations!$O120,Nb_1+12+F$1)),""))</f>
        <v>0</v>
      </c>
      <c r="G68" s="170">
        <f>IF($C$5=1,IF(Nb_1&gt;=G$1,IF(INDEX(BalanceLiabilities,Calculations!$O120,12+G$1)="","",INDEX(BalanceLiabilities,Calculations!$O120,12+G$1)),""),IF(Nb_2&gt;=G$1,IF(INDEX(BalanceLiabilities,Calculations!$O120,Nb_1+12+G$1)="","",INDEX(BalanceLiabilities,Calculations!$O120,Nb_1+12+G$1)),""))</f>
        <v>0</v>
      </c>
      <c r="H68" s="170">
        <f>IF($C$5=1,IF(Nb_1&gt;=H$1,IF(INDEX(BalanceLiabilities,Calculations!$O120,12+H$1)="","",INDEX(BalanceLiabilities,Calculations!$O120,12+H$1)),""),IF(Nb_2&gt;=H$1,IF(INDEX(BalanceLiabilities,Calculations!$O120,Nb_1+12+H$1)="","",INDEX(BalanceLiabilities,Calculations!$O120,Nb_1+12+H$1)),""))</f>
        <v>0</v>
      </c>
      <c r="I68" s="170" t="str">
        <f>IF($C$5=1,IF(Nb_1&gt;=I$1,IF(INDEX(BalanceLiabilities,Calculations!$O120,12+I$1)="","",INDEX(BalanceLiabilities,Calculations!$O120,12+I$1)),""),IF(Nb_2&gt;=I$1,IF(INDEX(BalanceLiabilities,Calculations!$O120,Nb_1+12+I$1)="","",INDEX(BalanceLiabilities,Calculations!$O120,Nb_1+12+I$1)),""))</f>
        <v/>
      </c>
      <c r="J68" s="150"/>
    </row>
    <row r="69" spans="1:10" ht="15.75">
      <c r="A69" s="110"/>
      <c r="B69" s="110"/>
      <c r="C69" s="154"/>
      <c r="D69" s="115" t="str">
        <f>IF(INDEX(BalanceLiabilities,Calculations!O121,1)="","",INDEX(BalanceLiabilities,Calculations!O121,1))</f>
        <v>Total Preferred Shares Outstanding</v>
      </c>
      <c r="E69" s="171">
        <f>IF($C$5=1,IF(Nb_1&gt;=E$1,IF(INDEX(BalanceLiabilities,Calculations!$O121,12+E$1)="","",INDEX(BalanceLiabilities,Calculations!$O121,12+E$1)),""),IF(Nb_2&gt;=E$1,IF(INDEX(BalanceLiabilities,Calculations!$O121,Nb_1+12+E$1)="","",INDEX(BalanceLiabilities,Calculations!$O121,Nb_1+12+E$1)),""))</f>
        <v>0</v>
      </c>
      <c r="F69" s="171">
        <f>IF($C$5=1,IF(Nb_1&gt;=F$1,IF(INDEX(BalanceLiabilities,Calculations!$O121,12+F$1)="","",INDEX(BalanceLiabilities,Calculations!$O121,12+F$1)),""),IF(Nb_2&gt;=F$1,IF(INDEX(BalanceLiabilities,Calculations!$O121,Nb_1+12+F$1)="","",INDEX(BalanceLiabilities,Calculations!$O121,Nb_1+12+F$1)),""))</f>
        <v>0</v>
      </c>
      <c r="G69" s="171">
        <f>IF($C$5=1,IF(Nb_1&gt;=G$1,IF(INDEX(BalanceLiabilities,Calculations!$O121,12+G$1)="","",INDEX(BalanceLiabilities,Calculations!$O121,12+G$1)),""),IF(Nb_2&gt;=G$1,IF(INDEX(BalanceLiabilities,Calculations!$O121,Nb_1+12+G$1)="","",INDEX(BalanceLiabilities,Calculations!$O121,Nb_1+12+G$1)),""))</f>
        <v>0</v>
      </c>
      <c r="H69" s="171">
        <f>IF($C$5=1,IF(Nb_1&gt;=H$1,IF(INDEX(BalanceLiabilities,Calculations!$O121,12+H$1)="","",INDEX(BalanceLiabilities,Calculations!$O121,12+H$1)),""),IF(Nb_2&gt;=H$1,IF(INDEX(BalanceLiabilities,Calculations!$O121,Nb_1+12+H$1)="","",INDEX(BalanceLiabilities,Calculations!$O121,Nb_1+12+H$1)),""))</f>
        <v>0</v>
      </c>
      <c r="I69" s="171" t="str">
        <f>IF($C$5=1,IF(Nb_1&gt;=I$1,IF(INDEX(BalanceLiabilities,Calculations!$O121,12+I$1)="","",INDEX(BalanceLiabilities,Calculations!$O121,12+I$1)),""),IF(Nb_2&gt;=I$1,IF(INDEX(BalanceLiabilities,Calculations!$O121,Nb_1+12+I$1)="","",INDEX(BalanceLiabilities,Calculations!$O121,Nb_1+12+I$1)),""))</f>
        <v/>
      </c>
      <c r="J69" s="150"/>
    </row>
    <row r="70" spans="1:10" ht="16.5" thickBot="1">
      <c r="A70" s="110"/>
      <c r="B70" s="110"/>
      <c r="C70" s="167"/>
      <c r="D70" s="165"/>
      <c r="E70" s="166"/>
      <c r="F70" s="166"/>
      <c r="G70" s="166"/>
      <c r="H70" s="166"/>
      <c r="I70" s="166"/>
      <c r="J70" s="158"/>
    </row>
    <row r="71" spans="1:10" ht="16.5" thickTop="1">
      <c r="A71" s="110"/>
      <c r="B71" s="110"/>
      <c r="C71" s="110"/>
      <c r="D71" s="110"/>
    </row>
    <row r="72" spans="1:10" ht="15.75">
      <c r="A72" s="110"/>
      <c r="B72" s="110"/>
      <c r="C72" s="110"/>
      <c r="D72" s="110"/>
    </row>
    <row r="73" spans="1:10" ht="15.75">
      <c r="A73" s="110"/>
      <c r="B73" s="110"/>
      <c r="C73" s="110"/>
      <c r="D73" s="110"/>
    </row>
    <row r="74" spans="1:10" ht="15.75">
      <c r="A74" s="110"/>
      <c r="B74" s="110"/>
      <c r="C74" s="110"/>
      <c r="D74" s="110"/>
    </row>
    <row r="75" spans="1:10" ht="15.75">
      <c r="A75" s="110"/>
      <c r="B75" s="110"/>
      <c r="C75" s="110"/>
      <c r="D75" s="110"/>
    </row>
    <row r="76" spans="1:10" ht="15.75">
      <c r="A76" s="110"/>
      <c r="B76" s="110"/>
      <c r="C76" s="110"/>
      <c r="D76" s="110"/>
    </row>
    <row r="77" spans="1:10" ht="15.75">
      <c r="A77" s="110"/>
      <c r="B77" s="110"/>
      <c r="C77" s="110"/>
      <c r="D77" s="110"/>
    </row>
    <row r="78" spans="1:10" ht="15.75">
      <c r="A78" s="110"/>
      <c r="B78" s="110"/>
      <c r="C78" s="110"/>
      <c r="D78" s="110"/>
    </row>
    <row r="79" spans="1:10" ht="15.75">
      <c r="A79" s="110"/>
      <c r="B79" s="110"/>
      <c r="C79" s="110"/>
      <c r="D79" s="110"/>
    </row>
    <row r="80" spans="1:10" ht="15.75">
      <c r="A80" s="110"/>
      <c r="B80" s="110"/>
      <c r="C80" s="110"/>
      <c r="D80" s="110"/>
    </row>
    <row r="81" spans="1:4" ht="15.75">
      <c r="A81" s="110"/>
      <c r="B81" s="110"/>
      <c r="C81" s="110"/>
      <c r="D81" s="110"/>
    </row>
    <row r="82" spans="1:4" ht="15.75">
      <c r="A82" s="110"/>
      <c r="B82" s="110"/>
      <c r="C82" s="110"/>
      <c r="D82" s="110"/>
    </row>
    <row r="83" spans="1:4" ht="15.75">
      <c r="A83" s="110"/>
      <c r="B83" s="110"/>
      <c r="C83" s="110"/>
      <c r="D83" s="110"/>
    </row>
    <row r="84" spans="1:4" ht="15.75">
      <c r="A84" s="110"/>
      <c r="B84" s="110"/>
      <c r="C84" s="110"/>
      <c r="D84" s="110"/>
    </row>
    <row r="85" spans="1:4" ht="15.75">
      <c r="A85" s="110"/>
      <c r="B85" s="110"/>
      <c r="C85" s="110"/>
      <c r="D85" s="110"/>
    </row>
    <row r="86" spans="1:4" ht="15.75">
      <c r="A86" s="110"/>
      <c r="B86" s="110"/>
      <c r="C86" s="110"/>
      <c r="D86" s="110"/>
    </row>
    <row r="87" spans="1:4" ht="15.75">
      <c r="A87" s="110"/>
      <c r="B87" s="110"/>
      <c r="C87" s="110"/>
      <c r="D87" s="110"/>
    </row>
    <row r="88" spans="1:4" ht="15.75">
      <c r="A88" s="110"/>
      <c r="B88" s="110"/>
      <c r="C88" s="110"/>
      <c r="D88" s="110"/>
    </row>
    <row r="89" spans="1:4" ht="15.75">
      <c r="A89" s="110"/>
      <c r="B89" s="110"/>
      <c r="C89" s="110"/>
      <c r="D89" s="110"/>
    </row>
    <row r="90" spans="1:4" ht="15.75">
      <c r="A90" s="110"/>
      <c r="B90" s="110"/>
      <c r="C90" s="110"/>
      <c r="D90" s="110"/>
    </row>
    <row r="91" spans="1:4" ht="15.75">
      <c r="A91" s="110"/>
      <c r="B91" s="110"/>
      <c r="C91" s="110"/>
      <c r="D91" s="110"/>
    </row>
    <row r="92" spans="1:4" ht="15.75">
      <c r="A92" s="110"/>
      <c r="B92" s="110"/>
      <c r="C92" s="110"/>
      <c r="D92" s="110"/>
    </row>
    <row r="93" spans="1:4" ht="15.75">
      <c r="A93" s="110"/>
      <c r="B93" s="110"/>
      <c r="C93" s="110"/>
      <c r="D93" s="110"/>
    </row>
    <row r="94" spans="1:4" ht="15.75">
      <c r="A94" s="110"/>
      <c r="B94" s="110"/>
      <c r="C94" s="110"/>
      <c r="D94" s="110"/>
    </row>
    <row r="95" spans="1:4" ht="15.75">
      <c r="A95" s="110"/>
      <c r="B95" s="110"/>
      <c r="C95" s="110"/>
      <c r="D95" s="110"/>
    </row>
    <row r="96" spans="1:4" ht="15.75">
      <c r="A96" s="110"/>
      <c r="B96" s="110"/>
      <c r="C96" s="110"/>
      <c r="D96" s="110"/>
    </row>
    <row r="97" spans="1:4" ht="15.75">
      <c r="A97" s="110"/>
      <c r="B97" s="110"/>
      <c r="C97" s="110"/>
      <c r="D97" s="110"/>
    </row>
    <row r="98" spans="1:4" ht="15.75">
      <c r="A98" s="110"/>
      <c r="B98" s="110"/>
      <c r="C98" s="110"/>
      <c r="D98" s="110"/>
    </row>
    <row r="99" spans="1:4" ht="15.75">
      <c r="A99" s="110"/>
      <c r="B99" s="110"/>
      <c r="C99" s="110"/>
      <c r="D99" s="110"/>
    </row>
    <row r="100" spans="1:4" ht="15.75">
      <c r="A100" s="110"/>
      <c r="B100" s="110"/>
      <c r="C100" s="110"/>
      <c r="D100" s="110"/>
    </row>
    <row r="101" spans="1:4" ht="15.75">
      <c r="A101" s="110"/>
      <c r="B101" s="110"/>
      <c r="C101" s="110"/>
      <c r="D101" s="110"/>
    </row>
    <row r="102" spans="1:4" ht="15.75">
      <c r="A102" s="110"/>
      <c r="B102" s="110"/>
      <c r="C102" s="110"/>
      <c r="D102" s="110"/>
    </row>
    <row r="103" spans="1:4" ht="15.75">
      <c r="A103" s="110"/>
      <c r="B103" s="110"/>
      <c r="C103" s="110"/>
      <c r="D103" s="110"/>
    </row>
    <row r="104" spans="1:4" ht="15.75">
      <c r="A104" s="110"/>
      <c r="B104" s="110"/>
      <c r="C104" s="110"/>
      <c r="D104" s="110"/>
    </row>
    <row r="105" spans="1:4" ht="15.75">
      <c r="A105" s="110"/>
      <c r="B105" s="110"/>
      <c r="C105" s="110"/>
      <c r="D105" s="110"/>
    </row>
    <row r="106" spans="1:4" ht="15.75">
      <c r="A106" s="110"/>
      <c r="B106" s="110"/>
      <c r="C106" s="110"/>
      <c r="D106" s="110"/>
    </row>
    <row r="107" spans="1:4" ht="15.75">
      <c r="A107" s="110"/>
      <c r="B107" s="110"/>
      <c r="C107" s="110"/>
      <c r="D107" s="110"/>
    </row>
    <row r="108" spans="1:4" ht="15.75">
      <c r="A108" s="110"/>
      <c r="B108" s="110"/>
      <c r="C108" s="110"/>
      <c r="D108" s="110"/>
    </row>
    <row r="109" spans="1:4" ht="15.75">
      <c r="A109" s="110"/>
      <c r="B109" s="110"/>
      <c r="C109" s="110"/>
      <c r="D109" s="110"/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08"/>
  <sheetViews>
    <sheetView showGridLines="0" workbookViewId="0">
      <selection activeCell="E11" sqref="E11:I11"/>
    </sheetView>
  </sheetViews>
  <sheetFormatPr defaultRowHeight="15"/>
  <cols>
    <col min="1" max="3" width="4.7109375" customWidth="1"/>
    <col min="4" max="4" width="47.140625" customWidth="1"/>
    <col min="5" max="9" width="14.42578125" customWidth="1"/>
    <col min="10" max="66" width="4.7109375" customWidth="1"/>
  </cols>
  <sheetData>
    <row r="1" spans="1:10" ht="15" customHeight="1" thickBot="1">
      <c r="A1" s="110"/>
      <c r="B1" s="110"/>
      <c r="C1" s="110"/>
      <c r="D1" s="110"/>
      <c r="E1" s="106">
        <v>1</v>
      </c>
      <c r="F1" s="106">
        <v>2</v>
      </c>
      <c r="G1" s="106">
        <v>3</v>
      </c>
      <c r="H1" s="106">
        <v>4</v>
      </c>
      <c r="I1" s="106">
        <v>5</v>
      </c>
    </row>
    <row r="2" spans="1:10" ht="15" customHeight="1" thickTop="1">
      <c r="A2" s="110"/>
      <c r="B2" s="110"/>
      <c r="C2" s="144"/>
      <c r="D2" s="145"/>
      <c r="E2" s="146"/>
      <c r="F2" s="146"/>
      <c r="G2" s="146"/>
      <c r="H2" s="146"/>
      <c r="I2" s="146"/>
      <c r="J2" s="147"/>
    </row>
    <row r="3" spans="1:10" ht="20.25" customHeight="1">
      <c r="A3" s="110"/>
      <c r="B3" s="110"/>
      <c r="C3" s="148"/>
      <c r="D3" s="149" t="str">
        <f>Company&amp;" Cash Flow"</f>
        <v>ABC, Inc. Cash Flow</v>
      </c>
      <c r="E3" s="107"/>
      <c r="F3" s="107"/>
      <c r="G3" s="107"/>
      <c r="H3" s="107"/>
      <c r="I3" s="107"/>
      <c r="J3" s="150"/>
    </row>
    <row r="4" spans="1:10" ht="15" customHeight="1">
      <c r="A4" s="110"/>
      <c r="B4" s="110"/>
      <c r="C4" s="148"/>
      <c r="D4" s="111"/>
      <c r="E4" s="107"/>
      <c r="F4" s="107"/>
      <c r="G4" s="107"/>
      <c r="H4" s="107"/>
      <c r="I4" s="107"/>
      <c r="J4" s="150"/>
    </row>
    <row r="5" spans="1:10" ht="15" customHeight="1">
      <c r="A5" s="110"/>
      <c r="B5" s="110"/>
      <c r="C5" s="151">
        <v>1</v>
      </c>
      <c r="D5" s="111"/>
      <c r="E5" s="107"/>
      <c r="F5" s="107"/>
      <c r="G5" s="107"/>
      <c r="H5" s="107"/>
      <c r="I5" s="107"/>
      <c r="J5" s="150"/>
    </row>
    <row r="6" spans="1:10" ht="15.75">
      <c r="A6" s="110"/>
      <c r="B6" s="110"/>
      <c r="C6" s="148"/>
      <c r="D6" s="111"/>
      <c r="E6" s="107"/>
      <c r="F6" s="107"/>
      <c r="G6" s="107"/>
      <c r="H6" s="107"/>
      <c r="I6" s="107"/>
      <c r="J6" s="150"/>
    </row>
    <row r="7" spans="1:10" ht="15.75">
      <c r="A7" s="110"/>
      <c r="B7" s="110"/>
      <c r="C7" s="148"/>
      <c r="D7" s="152"/>
      <c r="E7" s="153">
        <f>IF($C$5=1,IF(Nb_1&gt;=E$1,INDEX(Period,1,E$1),""),IF(Nb_2&gt;=E$1,INDEX(Period,1,Nb_1+E$1),""))</f>
        <v>2008</v>
      </c>
      <c r="F7" s="153">
        <f>IF($C$5=1,IF(Nb_1&gt;=F$1,INDEX(Period,1,F$1),""),IF(Nb_2&gt;=F$1,INDEX(Period,1,Nb_1+F$1),""))</f>
        <v>2007</v>
      </c>
      <c r="G7" s="153">
        <f>IF($C$5=1,IF(Nb_1&gt;=G$1,INDEX(Period,1,G$1),""),IF(Nb_2&gt;=G$1,INDEX(Period,1,Nb_1+G$1),""))</f>
        <v>2006</v>
      </c>
      <c r="H7" s="153">
        <f>IF($C$5=1,IF(Nb_1&gt;=H$1,INDEX(Period,1,H$1),""),IF(Nb_2&gt;=H$1,INDEX(Period,1,Nb_1+H$1),""))</f>
        <v>2005</v>
      </c>
      <c r="I7" s="153" t="str">
        <f>IF($C$5=1,IF(Nb_1&gt;=I$1,INDEX(Period,1,I$1),""),IF(Nb_2&gt;=I$1,INDEX(Period,1,Nb_1+I$1),""))</f>
        <v/>
      </c>
      <c r="J7" s="150"/>
    </row>
    <row r="8" spans="1:10" ht="15.75">
      <c r="A8" s="110"/>
      <c r="B8" s="110"/>
      <c r="C8" s="148"/>
      <c r="D8" s="115" t="s">
        <v>0</v>
      </c>
      <c r="E8" s="116">
        <f>IF($C$5=1,IF(Nb_1&gt;=E$1,INDEX(General,1,E$1),""),IF(Nb_2&gt;=E$1,INDEX(General,1,Nb_1+E$1),""))</f>
        <v>39813</v>
      </c>
      <c r="F8" s="116">
        <f>IF($C$5=1,IF(Nb_1&gt;=F$1,INDEX(General,1,F$1),""),IF(Nb_2&gt;=F$1,INDEX(General,1,Nb_1+F$1),""))</f>
        <v>39447</v>
      </c>
      <c r="G8" s="116">
        <f>IF($C$5=1,IF(Nb_1&gt;=G$1,INDEX(General,1,G$1),""),IF(Nb_2&gt;=G$1,INDEX(General,1,Nb_1+G$1),""))</f>
        <v>39082</v>
      </c>
      <c r="H8" s="116">
        <f>IF($C$5=1,IF(Nb_1&gt;=H$1,INDEX(General,1,H$1),""),IF(Nb_2&gt;=H$1,INDEX(General,1,Nb_1+H$1),""))</f>
        <v>38717</v>
      </c>
      <c r="I8" s="116" t="str">
        <f>IF($C$5=1,IF(Nb_1&gt;=I$1,INDEX(General,1,I$1),""),IF(Nb_2&gt;=I$1,INDEX(General,1,Nb_1+I$1),""))</f>
        <v/>
      </c>
      <c r="J8" s="150"/>
    </row>
    <row r="9" spans="1:10" ht="15.75">
      <c r="A9" s="110"/>
      <c r="B9" s="110"/>
      <c r="C9" s="148"/>
      <c r="D9" s="115" t="s">
        <v>1</v>
      </c>
      <c r="E9" s="168">
        <f>IF($C$5=1,IF(Nb_1&gt;=E$1,INDEX(General,2,E$1),""),IF(Nb_2&gt;=E$1,INDEX(General,2,Nb_1+E$1),""))</f>
        <v>12</v>
      </c>
      <c r="F9" s="168">
        <f>IF($C$5=1,IF(Nb_1&gt;=F$1,INDEX(General,2,F$1),""),IF(Nb_2&gt;=F$1,INDEX(General,2,Nb_1+F$1),""))</f>
        <v>12</v>
      </c>
      <c r="G9" s="168">
        <f>IF($C$5=1,IF(Nb_1&gt;=G$1,INDEX(General,2,G$1),""),IF(Nb_2&gt;=G$1,INDEX(General,2,Nb_1+G$1),""))</f>
        <v>12</v>
      </c>
      <c r="H9" s="168">
        <f>IF($C$5=1,IF(Nb_1&gt;=H$1,INDEX(General,2,H$1),""),IF(Nb_2&gt;=H$1,INDEX(General,2,Nb_1+H$1),""))</f>
        <v>12</v>
      </c>
      <c r="I9" s="168" t="str">
        <f>IF($C$5=1,IF(Nb_1&gt;=I$1,INDEX(General,2,I$1),""),IF(Nb_2&gt;=I$1,INDEX(General,2,Nb_1+I$1),""))</f>
        <v/>
      </c>
      <c r="J9" s="150"/>
    </row>
    <row r="10" spans="1:10" ht="15.75">
      <c r="A10" s="110"/>
      <c r="B10" s="110"/>
      <c r="C10" s="148"/>
      <c r="D10" s="115" t="str">
        <f>Calculations!S6</f>
        <v>Statement Source</v>
      </c>
      <c r="E10" s="168" t="str">
        <f>IF($C$5=1,IF(Nb_1&gt;=E$1,INDEX(General,3,E$1),""),IF(Nb_2&gt;=E$1,INDEX(General,3,Nb_1+E$1),""))</f>
        <v/>
      </c>
      <c r="F10" s="168" t="str">
        <f>IF($C$5=1,IF(Nb_1&gt;=F$1,INDEX(General,3,F$1),""),IF(Nb_2&gt;=F$1,INDEX(General,3,Nb_1+F$1),""))</f>
        <v/>
      </c>
      <c r="G10" s="168" t="str">
        <f>IF($C$5=1,IF(Nb_1&gt;=G$1,INDEX(General,3,G$1),""),IF(Nb_2&gt;=G$1,INDEX(General,3,Nb_1+G$1),""))</f>
        <v/>
      </c>
      <c r="H10" s="168" t="str">
        <f>IF($C$5=1,IF(Nb_1&gt;=H$1,INDEX(General,3,H$1),""),IF(Nb_2&gt;=H$1,INDEX(General,3,Nb_1+H$1),""))</f>
        <v/>
      </c>
      <c r="I10" s="168" t="str">
        <f>IF($C$5=1,IF(Nb_1&gt;=I$1,INDEX(General,3,I$1),""),IF(Nb_2&gt;=I$1,INDEX(General,3,Nb_1+I$1),""))</f>
        <v/>
      </c>
      <c r="J10" s="150"/>
    </row>
    <row r="11" spans="1:10" ht="15.75">
      <c r="A11" s="110"/>
      <c r="B11" s="110"/>
      <c r="C11" s="148"/>
      <c r="D11" s="115" t="str">
        <f>Calculations!S7</f>
        <v>Statement Source Date</v>
      </c>
      <c r="E11" s="116" t="str">
        <f>IF($C$5=1,IF(Nb_1&gt;=E$1,INDEX(General,4,E$1),""),IF(Nb_2&gt;=E$1,INDEX(General,4,Nb_1+E$1),""))</f>
        <v/>
      </c>
      <c r="F11" s="116" t="str">
        <f>IF($C$5=1,IF(Nb_1&gt;=F$1,INDEX(General,4,F$1),""),IF(Nb_2&gt;=F$1,INDEX(General,4,Nb_1+F$1),""))</f>
        <v/>
      </c>
      <c r="G11" s="116" t="str">
        <f>IF($C$5=1,IF(Nb_1&gt;=G$1,INDEX(General,4,G$1),""),IF(Nb_2&gt;=G$1,INDEX(General,4,Nb_1+G$1),""))</f>
        <v/>
      </c>
      <c r="H11" s="116" t="str">
        <f>IF($C$5=1,IF(Nb_1&gt;=H$1,INDEX(General,4,H$1),""),IF(Nb_2&gt;=H$1,INDEX(General,4,Nb_1+H$1),""))</f>
        <v/>
      </c>
      <c r="I11" s="116" t="str">
        <f>IF($C$5=1,IF(Nb_1&gt;=I$1,INDEX(General,4,I$1),""),IF(Nb_2&gt;=I$1,INDEX(General,4,Nb_1+I$1),""))</f>
        <v/>
      </c>
      <c r="J11" s="150"/>
    </row>
    <row r="12" spans="1:10" ht="15.75">
      <c r="A12" s="110"/>
      <c r="B12" s="110"/>
      <c r="C12" s="148"/>
      <c r="D12" s="115" t="str">
        <f>Calculations!S8</f>
        <v>Statement Update Type</v>
      </c>
      <c r="E12" s="168" t="str">
        <f>IF($C$5=1,IF(Nb_1&gt;=E$1,INDEX(General,5,E$1),""),IF(Nb_2&gt;=E$1,INDEX(General,5,Nb_1+E$1),""))</f>
        <v/>
      </c>
      <c r="F12" s="168" t="str">
        <f>IF($C$5=1,IF(Nb_1&gt;=F$1,INDEX(General,5,F$1),""),IF(Nb_2&gt;=F$1,INDEX(General,5,Nb_1+F$1),""))</f>
        <v/>
      </c>
      <c r="G12" s="168" t="str">
        <f>IF($C$5=1,IF(Nb_1&gt;=G$1,INDEX(General,5,G$1),""),IF(Nb_2&gt;=G$1,INDEX(General,5,Nb_1+G$1),""))</f>
        <v/>
      </c>
      <c r="H12" s="168" t="str">
        <f>IF($C$5=1,IF(Nb_1&gt;=H$1,INDEX(General,5,H$1),""),IF(Nb_2&gt;=H$1,INDEX(General,5,Nb_1+H$1),""))</f>
        <v/>
      </c>
      <c r="I12" s="168" t="str">
        <f>IF($C$5=1,IF(Nb_1&gt;=I$1,INDEX(General,5,I$1),""),IF(Nb_2&gt;=I$1,INDEX(General,5,Nb_1+I$1),""))</f>
        <v/>
      </c>
      <c r="J12" s="150"/>
    </row>
    <row r="13" spans="1:10" ht="15.75">
      <c r="A13" s="110"/>
      <c r="B13" s="110"/>
      <c r="C13" s="148"/>
      <c r="D13" s="111"/>
      <c r="E13" s="169"/>
      <c r="F13" s="169"/>
      <c r="G13" s="169"/>
      <c r="H13" s="169"/>
      <c r="I13" s="169"/>
      <c r="J13" s="150"/>
    </row>
    <row r="14" spans="1:10" ht="15.75">
      <c r="C14" s="148"/>
      <c r="D14" s="141" t="str">
        <f>IF(INDEX(CashFlow,Calculations!O125,1)="","",INDEX(CashFlow,Calculations!O125,1))</f>
        <v>Net Income/Starting Line</v>
      </c>
      <c r="E14" s="176">
        <f>IF($C$5=1,IF(Nb_1&gt;=E$1,IF(INDEX(CashFlow,Calculations!$O125,12+E$1)="","",INDEX(CashFlow,Calculations!$O125,12+E$1)),""),IF(Nb_2&gt;=E$1,IF(INDEX(CashFlow,Calculations!$O125,Nb_1+12+E$1)="","",INDEX(CashFlow,Calculations!$O125,Nb_1+12+E$1)),""))</f>
        <v>0</v>
      </c>
      <c r="F14" s="176">
        <f>IF($C$5=1,IF(Nb_1&gt;=F$1,IF(INDEX(CashFlow,Calculations!$O125,12+F$1)="","",INDEX(CashFlow,Calculations!$O125,12+F$1)),""),IF(Nb_2&gt;=F$1,IF(INDEX(CashFlow,Calculations!$O125,Nb_1+12+F$1)="","",INDEX(CashFlow,Calculations!$O125,Nb_1+12+F$1)),""))</f>
        <v>0</v>
      </c>
      <c r="G14" s="176">
        <f>IF($C$5=1,IF(Nb_1&gt;=G$1,IF(INDEX(CashFlow,Calculations!$O125,12+G$1)="","",INDEX(CashFlow,Calculations!$O125,12+G$1)),""),IF(Nb_2&gt;=G$1,IF(INDEX(CashFlow,Calculations!$O125,Nb_1+12+G$1)="","",INDEX(CashFlow,Calculations!$O125,Nb_1+12+G$1)),""))</f>
        <v>0</v>
      </c>
      <c r="H14" s="176">
        <f>IF($C$5=1,IF(Nb_1&gt;=H$1,IF(INDEX(CashFlow,Calculations!$O125,12+H$1)="","",INDEX(CashFlow,Calculations!$O125,12+H$1)),""),IF(Nb_2&gt;=H$1,IF(INDEX(CashFlow,Calculations!$O125,Nb_1+12+H$1)="","",INDEX(CashFlow,Calculations!$O125,Nb_1+12+H$1)),""))</f>
        <v>0</v>
      </c>
      <c r="I14" s="176" t="str">
        <f>IF($C$5=1,IF(Nb_1&gt;=I$1,IF(INDEX(CashFlow,Calculations!$O125,12+I$1)="","",INDEX(CashFlow,Calculations!$O125,12+I$1)),""),IF(Nb_2&gt;=I$1,IF(INDEX(CashFlow,Calculations!$O125,Nb_1+12+I$1)="","",INDEX(CashFlow,Calculations!$O125,Nb_1+12+I$1)),""))</f>
        <v/>
      </c>
      <c r="J14" s="150"/>
    </row>
    <row r="15" spans="1:10" ht="15.75">
      <c r="C15" s="148"/>
      <c r="D15" s="142" t="str">
        <f>IF(INDEX(CashFlow,Calculations!O126,1)="","",INDEX(CashFlow,Calculations!O126,1))</f>
        <v>Depreciation/Depletion</v>
      </c>
      <c r="E15" s="177">
        <f>IF($C$5=1,IF(Nb_1&gt;=E$1,IF(INDEX(CashFlow,Calculations!$O126,12+E$1)="","",INDEX(CashFlow,Calculations!$O126,12+E$1)),""),IF(Nb_2&gt;=E$1,IF(INDEX(CashFlow,Calculations!$O126,Nb_1+12+E$1)="","",INDEX(CashFlow,Calculations!$O126,Nb_1+12+E$1)),""))</f>
        <v>0</v>
      </c>
      <c r="F15" s="177">
        <f>IF($C$5=1,IF(Nb_1&gt;=F$1,IF(INDEX(CashFlow,Calculations!$O126,12+F$1)="","",INDEX(CashFlow,Calculations!$O126,12+F$1)),""),IF(Nb_2&gt;=F$1,IF(INDEX(CashFlow,Calculations!$O126,Nb_1+12+F$1)="","",INDEX(CashFlow,Calculations!$O126,Nb_1+12+F$1)),""))</f>
        <v>0</v>
      </c>
      <c r="G15" s="177">
        <f>IF($C$5=1,IF(Nb_1&gt;=G$1,IF(INDEX(CashFlow,Calculations!$O126,12+G$1)="","",INDEX(CashFlow,Calculations!$O126,12+G$1)),""),IF(Nb_2&gt;=G$1,IF(INDEX(CashFlow,Calculations!$O126,Nb_1+12+G$1)="","",INDEX(CashFlow,Calculations!$O126,Nb_1+12+G$1)),""))</f>
        <v>0</v>
      </c>
      <c r="H15" s="177">
        <f>IF($C$5=1,IF(Nb_1&gt;=H$1,IF(INDEX(CashFlow,Calculations!$O126,12+H$1)="","",INDEX(CashFlow,Calculations!$O126,12+H$1)),""),IF(Nb_2&gt;=H$1,IF(INDEX(CashFlow,Calculations!$O126,Nb_1+12+H$1)="","",INDEX(CashFlow,Calculations!$O126,Nb_1+12+H$1)),""))</f>
        <v>0</v>
      </c>
      <c r="I15" s="177" t="str">
        <f>IF($C$5=1,IF(Nb_1&gt;=I$1,IF(INDEX(CashFlow,Calculations!$O126,12+I$1)="","",INDEX(CashFlow,Calculations!$O126,12+I$1)),""),IF(Nb_2&gt;=I$1,IF(INDEX(CashFlow,Calculations!$O126,Nb_1+12+I$1)="","",INDEX(CashFlow,Calculations!$O126,Nb_1+12+I$1)),""))</f>
        <v/>
      </c>
      <c r="J15" s="150"/>
    </row>
    <row r="16" spans="1:10" ht="15.75">
      <c r="C16" s="148"/>
      <c r="D16" s="142" t="str">
        <f>IF(INDEX(CashFlow,Calculations!O127,1)="","",INDEX(CashFlow,Calculations!O127,1))</f>
        <v>Amortization</v>
      </c>
      <c r="E16" s="177">
        <f>IF($C$5=1,IF(Nb_1&gt;=E$1,IF(INDEX(CashFlow,Calculations!$O127,12+E$1)="","",INDEX(CashFlow,Calculations!$O127,12+E$1)),""),IF(Nb_2&gt;=E$1,IF(INDEX(CashFlow,Calculations!$O127,Nb_1+12+E$1)="","",INDEX(CashFlow,Calculations!$O127,Nb_1+12+E$1)),""))</f>
        <v>0</v>
      </c>
      <c r="F16" s="177">
        <f>IF($C$5=1,IF(Nb_1&gt;=F$1,IF(INDEX(CashFlow,Calculations!$O127,12+F$1)="","",INDEX(CashFlow,Calculations!$O127,12+F$1)),""),IF(Nb_2&gt;=F$1,IF(INDEX(CashFlow,Calculations!$O127,Nb_1+12+F$1)="","",INDEX(CashFlow,Calculations!$O127,Nb_1+12+F$1)),""))</f>
        <v>0</v>
      </c>
      <c r="G16" s="177">
        <f>IF($C$5=1,IF(Nb_1&gt;=G$1,IF(INDEX(CashFlow,Calculations!$O127,12+G$1)="","",INDEX(CashFlow,Calculations!$O127,12+G$1)),""),IF(Nb_2&gt;=G$1,IF(INDEX(CashFlow,Calculations!$O127,Nb_1+12+G$1)="","",INDEX(CashFlow,Calculations!$O127,Nb_1+12+G$1)),""))</f>
        <v>0</v>
      </c>
      <c r="H16" s="177">
        <f>IF($C$5=1,IF(Nb_1&gt;=H$1,IF(INDEX(CashFlow,Calculations!$O127,12+H$1)="","",INDEX(CashFlow,Calculations!$O127,12+H$1)),""),IF(Nb_2&gt;=H$1,IF(INDEX(CashFlow,Calculations!$O127,Nb_1+12+H$1)="","",INDEX(CashFlow,Calculations!$O127,Nb_1+12+H$1)),""))</f>
        <v>0</v>
      </c>
      <c r="I16" s="177" t="str">
        <f>IF($C$5=1,IF(Nb_1&gt;=I$1,IF(INDEX(CashFlow,Calculations!$O127,12+I$1)="","",INDEX(CashFlow,Calculations!$O127,12+I$1)),""),IF(Nb_2&gt;=I$1,IF(INDEX(CashFlow,Calculations!$O127,Nb_1+12+I$1)="","",INDEX(CashFlow,Calculations!$O127,Nb_1+12+I$1)),""))</f>
        <v/>
      </c>
      <c r="J16" s="150"/>
    </row>
    <row r="17" spans="3:10" ht="15.75">
      <c r="C17" s="148"/>
      <c r="D17" s="142" t="str">
        <f>IF(INDEX(CashFlow,Calculations!O128,1)="","",INDEX(CashFlow,Calculations!O128,1))</f>
        <v>Deferred Taxes</v>
      </c>
      <c r="E17" s="177">
        <f>IF($C$5=1,IF(Nb_1&gt;=E$1,IF(INDEX(CashFlow,Calculations!$O128,12+E$1)="","",INDEX(CashFlow,Calculations!$O128,12+E$1)),""),IF(Nb_2&gt;=E$1,IF(INDEX(CashFlow,Calculations!$O128,Nb_1+12+E$1)="","",INDEX(CashFlow,Calculations!$O128,Nb_1+12+E$1)),""))</f>
        <v>0</v>
      </c>
      <c r="F17" s="177">
        <f>IF($C$5=1,IF(Nb_1&gt;=F$1,IF(INDEX(CashFlow,Calculations!$O128,12+F$1)="","",INDEX(CashFlow,Calculations!$O128,12+F$1)),""),IF(Nb_2&gt;=F$1,IF(INDEX(CashFlow,Calculations!$O128,Nb_1+12+F$1)="","",INDEX(CashFlow,Calculations!$O128,Nb_1+12+F$1)),""))</f>
        <v>0</v>
      </c>
      <c r="G17" s="177">
        <f>IF($C$5=1,IF(Nb_1&gt;=G$1,IF(INDEX(CashFlow,Calculations!$O128,12+G$1)="","",INDEX(CashFlow,Calculations!$O128,12+G$1)),""),IF(Nb_2&gt;=G$1,IF(INDEX(CashFlow,Calculations!$O128,Nb_1+12+G$1)="","",INDEX(CashFlow,Calculations!$O128,Nb_1+12+G$1)),""))</f>
        <v>0</v>
      </c>
      <c r="H17" s="177">
        <f>IF($C$5=1,IF(Nb_1&gt;=H$1,IF(INDEX(CashFlow,Calculations!$O128,12+H$1)="","",INDEX(CashFlow,Calculations!$O128,12+H$1)),""),IF(Nb_2&gt;=H$1,IF(INDEX(CashFlow,Calculations!$O128,Nb_1+12+H$1)="","",INDEX(CashFlow,Calculations!$O128,Nb_1+12+H$1)),""))</f>
        <v>0</v>
      </c>
      <c r="I17" s="177" t="str">
        <f>IF($C$5=1,IF(Nb_1&gt;=I$1,IF(INDEX(CashFlow,Calculations!$O128,12+I$1)="","",INDEX(CashFlow,Calculations!$O128,12+I$1)),""),IF(Nb_2&gt;=I$1,IF(INDEX(CashFlow,Calculations!$O128,Nb_1+12+I$1)="","",INDEX(CashFlow,Calculations!$O128,Nb_1+12+I$1)),""))</f>
        <v/>
      </c>
      <c r="J17" s="150"/>
    </row>
    <row r="18" spans="3:10" ht="15.75">
      <c r="C18" s="148"/>
      <c r="D18" s="142" t="str">
        <f>IF(INDEX(CashFlow,Calculations!O129,1)="","",INDEX(CashFlow,Calculations!O129,1))</f>
        <v>Non-Cash Items</v>
      </c>
      <c r="E18" s="177">
        <f>IF($C$5=1,IF(Nb_1&gt;=E$1,IF(INDEX(CashFlow,Calculations!$O129,12+E$1)="","",INDEX(CashFlow,Calculations!$O129,12+E$1)),""),IF(Nb_2&gt;=E$1,IF(INDEX(CashFlow,Calculations!$O129,Nb_1+12+E$1)="","",INDEX(CashFlow,Calculations!$O129,Nb_1+12+E$1)),""))</f>
        <v>0</v>
      </c>
      <c r="F18" s="177">
        <f>IF($C$5=1,IF(Nb_1&gt;=F$1,IF(INDEX(CashFlow,Calculations!$O129,12+F$1)="","",INDEX(CashFlow,Calculations!$O129,12+F$1)),""),IF(Nb_2&gt;=F$1,IF(INDEX(CashFlow,Calculations!$O129,Nb_1+12+F$1)="","",INDEX(CashFlow,Calculations!$O129,Nb_1+12+F$1)),""))</f>
        <v>0</v>
      </c>
      <c r="G18" s="177">
        <f>IF($C$5=1,IF(Nb_1&gt;=G$1,IF(INDEX(CashFlow,Calculations!$O129,12+G$1)="","",INDEX(CashFlow,Calculations!$O129,12+G$1)),""),IF(Nb_2&gt;=G$1,IF(INDEX(CashFlow,Calculations!$O129,Nb_1+12+G$1)="","",INDEX(CashFlow,Calculations!$O129,Nb_1+12+G$1)),""))</f>
        <v>0</v>
      </c>
      <c r="H18" s="177">
        <f>IF($C$5=1,IF(Nb_1&gt;=H$1,IF(INDEX(CashFlow,Calculations!$O129,12+H$1)="","",INDEX(CashFlow,Calculations!$O129,12+H$1)),""),IF(Nb_2&gt;=H$1,IF(INDEX(CashFlow,Calculations!$O129,Nb_1+12+H$1)="","",INDEX(CashFlow,Calculations!$O129,Nb_1+12+H$1)),""))</f>
        <v>0</v>
      </c>
      <c r="I18" s="177" t="str">
        <f>IF($C$5=1,IF(Nb_1&gt;=I$1,IF(INDEX(CashFlow,Calculations!$O129,12+I$1)="","",INDEX(CashFlow,Calculations!$O129,12+I$1)),""),IF(Nb_2&gt;=I$1,IF(INDEX(CashFlow,Calculations!$O129,Nb_1+12+I$1)="","",INDEX(CashFlow,Calculations!$O129,Nb_1+12+I$1)),""))</f>
        <v/>
      </c>
      <c r="J18" s="150"/>
    </row>
    <row r="19" spans="3:10" ht="15.75">
      <c r="C19" s="148"/>
      <c r="D19" s="142" t="str">
        <f>IF(INDEX(CashFlow,Calculations!O130,1)="","",INDEX(CashFlow,Calculations!O130,1))</f>
        <v xml:space="preserve">    Discontinued Operations</v>
      </c>
      <c r="E19" s="177">
        <f>IF($C$5=1,IF(Nb_1&gt;=E$1,IF(INDEX(CashFlow,Calculations!$O130,12+E$1)="","",INDEX(CashFlow,Calculations!$O130,12+E$1)),""),IF(Nb_2&gt;=E$1,IF(INDEX(CashFlow,Calculations!$O130,Nb_1+12+E$1)="","",INDEX(CashFlow,Calculations!$O130,Nb_1+12+E$1)),""))</f>
        <v>0</v>
      </c>
      <c r="F19" s="177">
        <f>IF($C$5=1,IF(Nb_1&gt;=F$1,IF(INDEX(CashFlow,Calculations!$O130,12+F$1)="","",INDEX(CashFlow,Calculations!$O130,12+F$1)),""),IF(Nb_2&gt;=F$1,IF(INDEX(CashFlow,Calculations!$O130,Nb_1+12+F$1)="","",INDEX(CashFlow,Calculations!$O130,Nb_1+12+F$1)),""))</f>
        <v>0</v>
      </c>
      <c r="G19" s="177">
        <f>IF($C$5=1,IF(Nb_1&gt;=G$1,IF(INDEX(CashFlow,Calculations!$O130,12+G$1)="","",INDEX(CashFlow,Calculations!$O130,12+G$1)),""),IF(Nb_2&gt;=G$1,IF(INDEX(CashFlow,Calculations!$O130,Nb_1+12+G$1)="","",INDEX(CashFlow,Calculations!$O130,Nb_1+12+G$1)),""))</f>
        <v>0</v>
      </c>
      <c r="H19" s="177">
        <f>IF($C$5=1,IF(Nb_1&gt;=H$1,IF(INDEX(CashFlow,Calculations!$O130,12+H$1)="","",INDEX(CashFlow,Calculations!$O130,12+H$1)),""),IF(Nb_2&gt;=H$1,IF(INDEX(CashFlow,Calculations!$O130,Nb_1+12+H$1)="","",INDEX(CashFlow,Calculations!$O130,Nb_1+12+H$1)),""))</f>
        <v>0</v>
      </c>
      <c r="I19" s="177" t="str">
        <f>IF($C$5=1,IF(Nb_1&gt;=I$1,IF(INDEX(CashFlow,Calculations!$O130,12+I$1)="","",INDEX(CashFlow,Calculations!$O130,12+I$1)),""),IF(Nb_2&gt;=I$1,IF(INDEX(CashFlow,Calculations!$O130,Nb_1+12+I$1)="","",INDEX(CashFlow,Calculations!$O130,Nb_1+12+I$1)),""))</f>
        <v/>
      </c>
      <c r="J19" s="150"/>
    </row>
    <row r="20" spans="3:10" ht="15.75">
      <c r="C20" s="148"/>
      <c r="D20" s="142" t="str">
        <f>IF(INDEX(CashFlow,Calculations!O131,1)="","",INDEX(CashFlow,Calculations!O131,1))</f>
        <v xml:space="preserve">    Unusual Items</v>
      </c>
      <c r="E20" s="177">
        <f>IF($C$5=1,IF(Nb_1&gt;=E$1,IF(INDEX(CashFlow,Calculations!$O131,12+E$1)="","",INDEX(CashFlow,Calculations!$O131,12+E$1)),""),IF(Nb_2&gt;=E$1,IF(INDEX(CashFlow,Calculations!$O131,Nb_1+12+E$1)="","",INDEX(CashFlow,Calculations!$O131,Nb_1+12+E$1)),""))</f>
        <v>0</v>
      </c>
      <c r="F20" s="177">
        <f>IF($C$5=1,IF(Nb_1&gt;=F$1,IF(INDEX(CashFlow,Calculations!$O131,12+F$1)="","",INDEX(CashFlow,Calculations!$O131,12+F$1)),""),IF(Nb_2&gt;=F$1,IF(INDEX(CashFlow,Calculations!$O131,Nb_1+12+F$1)="","",INDEX(CashFlow,Calculations!$O131,Nb_1+12+F$1)),""))</f>
        <v>0</v>
      </c>
      <c r="G20" s="177">
        <f>IF($C$5=1,IF(Nb_1&gt;=G$1,IF(INDEX(CashFlow,Calculations!$O131,12+G$1)="","",INDEX(CashFlow,Calculations!$O131,12+G$1)),""),IF(Nb_2&gt;=G$1,IF(INDEX(CashFlow,Calculations!$O131,Nb_1+12+G$1)="","",INDEX(CashFlow,Calculations!$O131,Nb_1+12+G$1)),""))</f>
        <v>0</v>
      </c>
      <c r="H20" s="177">
        <f>IF($C$5=1,IF(Nb_1&gt;=H$1,IF(INDEX(CashFlow,Calculations!$O131,12+H$1)="","",INDEX(CashFlow,Calculations!$O131,12+H$1)),""),IF(Nb_2&gt;=H$1,IF(INDEX(CashFlow,Calculations!$O131,Nb_1+12+H$1)="","",INDEX(CashFlow,Calculations!$O131,Nb_1+12+H$1)),""))</f>
        <v>0</v>
      </c>
      <c r="I20" s="177" t="str">
        <f>IF($C$5=1,IF(Nb_1&gt;=I$1,IF(INDEX(CashFlow,Calculations!$O131,12+I$1)="","",INDEX(CashFlow,Calculations!$O131,12+I$1)),""),IF(Nb_2&gt;=I$1,IF(INDEX(CashFlow,Calculations!$O131,Nb_1+12+I$1)="","",INDEX(CashFlow,Calculations!$O131,Nb_1+12+I$1)),""))</f>
        <v/>
      </c>
      <c r="J20" s="150"/>
    </row>
    <row r="21" spans="3:10" ht="15.75">
      <c r="C21" s="148"/>
      <c r="D21" s="142" t="str">
        <f>IF(INDEX(CashFlow,Calculations!O132,1)="","",INDEX(CashFlow,Calculations!O132,1))</f>
        <v xml:space="preserve">    Equity in Net Earnings (Loss)</v>
      </c>
      <c r="E21" s="177">
        <f>IF($C$5=1,IF(Nb_1&gt;=E$1,IF(INDEX(CashFlow,Calculations!$O132,12+E$1)="","",INDEX(CashFlow,Calculations!$O132,12+E$1)),""),IF(Nb_2&gt;=E$1,IF(INDEX(CashFlow,Calculations!$O132,Nb_1+12+E$1)="","",INDEX(CashFlow,Calculations!$O132,Nb_1+12+E$1)),""))</f>
        <v>0</v>
      </c>
      <c r="F21" s="177">
        <f>IF($C$5=1,IF(Nb_1&gt;=F$1,IF(INDEX(CashFlow,Calculations!$O132,12+F$1)="","",INDEX(CashFlow,Calculations!$O132,12+F$1)),""),IF(Nb_2&gt;=F$1,IF(INDEX(CashFlow,Calculations!$O132,Nb_1+12+F$1)="","",INDEX(CashFlow,Calculations!$O132,Nb_1+12+F$1)),""))</f>
        <v>0</v>
      </c>
      <c r="G21" s="177">
        <f>IF($C$5=1,IF(Nb_1&gt;=G$1,IF(INDEX(CashFlow,Calculations!$O132,12+G$1)="","",INDEX(CashFlow,Calculations!$O132,12+G$1)),""),IF(Nb_2&gt;=G$1,IF(INDEX(CashFlow,Calculations!$O132,Nb_1+12+G$1)="","",INDEX(CashFlow,Calculations!$O132,Nb_1+12+G$1)),""))</f>
        <v>0</v>
      </c>
      <c r="H21" s="177">
        <f>IF($C$5=1,IF(Nb_1&gt;=H$1,IF(INDEX(CashFlow,Calculations!$O132,12+H$1)="","",INDEX(CashFlow,Calculations!$O132,12+H$1)),""),IF(Nb_2&gt;=H$1,IF(INDEX(CashFlow,Calculations!$O132,Nb_1+12+H$1)="","",INDEX(CashFlow,Calculations!$O132,Nb_1+12+H$1)),""))</f>
        <v>0</v>
      </c>
      <c r="I21" s="177" t="str">
        <f>IF($C$5=1,IF(Nb_1&gt;=I$1,IF(INDEX(CashFlow,Calculations!$O132,12+I$1)="","",INDEX(CashFlow,Calculations!$O132,12+I$1)),""),IF(Nb_2&gt;=I$1,IF(INDEX(CashFlow,Calculations!$O132,Nb_1+12+I$1)="","",INDEX(CashFlow,Calculations!$O132,Nb_1+12+I$1)),""))</f>
        <v/>
      </c>
      <c r="J21" s="150"/>
    </row>
    <row r="22" spans="3:10" ht="15.75">
      <c r="C22" s="148"/>
      <c r="D22" s="142" t="str">
        <f>IF(INDEX(CashFlow,Calculations!O133,1)="","",INDEX(CashFlow,Calculations!O133,1))</f>
        <v xml:space="preserve">    Other Non-Cash Items</v>
      </c>
      <c r="E22" s="177">
        <f>IF($C$5=1,IF(Nb_1&gt;=E$1,IF(INDEX(CashFlow,Calculations!$O133,12+E$1)="","",INDEX(CashFlow,Calculations!$O133,12+E$1)),""),IF(Nb_2&gt;=E$1,IF(INDEX(CashFlow,Calculations!$O133,Nb_1+12+E$1)="","",INDEX(CashFlow,Calculations!$O133,Nb_1+12+E$1)),""))</f>
        <v>0</v>
      </c>
      <c r="F22" s="177">
        <f>IF($C$5=1,IF(Nb_1&gt;=F$1,IF(INDEX(CashFlow,Calculations!$O133,12+F$1)="","",INDEX(CashFlow,Calculations!$O133,12+F$1)),""),IF(Nb_2&gt;=F$1,IF(INDEX(CashFlow,Calculations!$O133,Nb_1+12+F$1)="","",INDEX(CashFlow,Calculations!$O133,Nb_1+12+F$1)),""))</f>
        <v>0</v>
      </c>
      <c r="G22" s="177">
        <f>IF($C$5=1,IF(Nb_1&gt;=G$1,IF(INDEX(CashFlow,Calculations!$O133,12+G$1)="","",INDEX(CashFlow,Calculations!$O133,12+G$1)),""),IF(Nb_2&gt;=G$1,IF(INDEX(CashFlow,Calculations!$O133,Nb_1+12+G$1)="","",INDEX(CashFlow,Calculations!$O133,Nb_1+12+G$1)),""))</f>
        <v>0</v>
      </c>
      <c r="H22" s="177">
        <f>IF($C$5=1,IF(Nb_1&gt;=H$1,IF(INDEX(CashFlow,Calculations!$O133,12+H$1)="","",INDEX(CashFlow,Calculations!$O133,12+H$1)),""),IF(Nb_2&gt;=H$1,IF(INDEX(CashFlow,Calculations!$O133,Nb_1+12+H$1)="","",INDEX(CashFlow,Calculations!$O133,Nb_1+12+H$1)),""))</f>
        <v>0</v>
      </c>
      <c r="I22" s="177" t="str">
        <f>IF($C$5=1,IF(Nb_1&gt;=I$1,IF(INDEX(CashFlow,Calculations!$O133,12+I$1)="","",INDEX(CashFlow,Calculations!$O133,12+I$1)),""),IF(Nb_2&gt;=I$1,IF(INDEX(CashFlow,Calculations!$O133,Nb_1+12+I$1)="","",INDEX(CashFlow,Calculations!$O133,Nb_1+12+I$1)),""))</f>
        <v/>
      </c>
      <c r="J22" s="150"/>
    </row>
    <row r="23" spans="3:10" ht="15.75">
      <c r="C23" s="148"/>
      <c r="D23" s="142" t="str">
        <f>IF(INDEX(CashFlow,Calculations!O134,1)="","",INDEX(CashFlow,Calculations!O134,1))</f>
        <v>Changes in Working Capital</v>
      </c>
      <c r="E23" s="177">
        <f>IF($C$5=1,IF(Nb_1&gt;=E$1,IF(INDEX(CashFlow,Calculations!$O134,12+E$1)="","",INDEX(CashFlow,Calculations!$O134,12+E$1)),""),IF(Nb_2&gt;=E$1,IF(INDEX(CashFlow,Calculations!$O134,Nb_1+12+E$1)="","",INDEX(CashFlow,Calculations!$O134,Nb_1+12+E$1)),""))</f>
        <v>0</v>
      </c>
      <c r="F23" s="177">
        <f>IF($C$5=1,IF(Nb_1&gt;=F$1,IF(INDEX(CashFlow,Calculations!$O134,12+F$1)="","",INDEX(CashFlow,Calculations!$O134,12+F$1)),""),IF(Nb_2&gt;=F$1,IF(INDEX(CashFlow,Calculations!$O134,Nb_1+12+F$1)="","",INDEX(CashFlow,Calculations!$O134,Nb_1+12+F$1)),""))</f>
        <v>0</v>
      </c>
      <c r="G23" s="177">
        <f>IF($C$5=1,IF(Nb_1&gt;=G$1,IF(INDEX(CashFlow,Calculations!$O134,12+G$1)="","",INDEX(CashFlow,Calculations!$O134,12+G$1)),""),IF(Nb_2&gt;=G$1,IF(INDEX(CashFlow,Calculations!$O134,Nb_1+12+G$1)="","",INDEX(CashFlow,Calculations!$O134,Nb_1+12+G$1)),""))</f>
        <v>0</v>
      </c>
      <c r="H23" s="177">
        <f>IF($C$5=1,IF(Nb_1&gt;=H$1,IF(INDEX(CashFlow,Calculations!$O134,12+H$1)="","",INDEX(CashFlow,Calculations!$O134,12+H$1)),""),IF(Nb_2&gt;=H$1,IF(INDEX(CashFlow,Calculations!$O134,Nb_1+12+H$1)="","",INDEX(CashFlow,Calculations!$O134,Nb_1+12+H$1)),""))</f>
        <v>0</v>
      </c>
      <c r="I23" s="177" t="str">
        <f>IF($C$5=1,IF(Nb_1&gt;=I$1,IF(INDEX(CashFlow,Calculations!$O134,12+I$1)="","",INDEX(CashFlow,Calculations!$O134,12+I$1)),""),IF(Nb_2&gt;=I$1,IF(INDEX(CashFlow,Calculations!$O134,Nb_1+12+I$1)="","",INDEX(CashFlow,Calculations!$O134,Nb_1+12+I$1)),""))</f>
        <v/>
      </c>
      <c r="J23" s="150"/>
    </row>
    <row r="24" spans="3:10" ht="15.75">
      <c r="C24" s="148"/>
      <c r="D24" s="142" t="str">
        <f>IF(INDEX(CashFlow,Calculations!O135,1)="","",INDEX(CashFlow,Calculations!O135,1))</f>
        <v xml:space="preserve">    Accounts Receivable</v>
      </c>
      <c r="E24" s="177">
        <f>IF($C$5=1,IF(Nb_1&gt;=E$1,IF(INDEX(CashFlow,Calculations!$O135,12+E$1)="","",INDEX(CashFlow,Calculations!$O135,12+E$1)),""),IF(Nb_2&gt;=E$1,IF(INDEX(CashFlow,Calculations!$O135,Nb_1+12+E$1)="","",INDEX(CashFlow,Calculations!$O135,Nb_1+12+E$1)),""))</f>
        <v>0</v>
      </c>
      <c r="F24" s="177">
        <f>IF($C$5=1,IF(Nb_1&gt;=F$1,IF(INDEX(CashFlow,Calculations!$O135,12+F$1)="","",INDEX(CashFlow,Calculations!$O135,12+F$1)),""),IF(Nb_2&gt;=F$1,IF(INDEX(CashFlow,Calculations!$O135,Nb_1+12+F$1)="","",INDEX(CashFlow,Calculations!$O135,Nb_1+12+F$1)),""))</f>
        <v>0</v>
      </c>
      <c r="G24" s="177">
        <f>IF($C$5=1,IF(Nb_1&gt;=G$1,IF(INDEX(CashFlow,Calculations!$O135,12+G$1)="","",INDEX(CashFlow,Calculations!$O135,12+G$1)),""),IF(Nb_2&gt;=G$1,IF(INDEX(CashFlow,Calculations!$O135,Nb_1+12+G$1)="","",INDEX(CashFlow,Calculations!$O135,Nb_1+12+G$1)),""))</f>
        <v>0</v>
      </c>
      <c r="H24" s="177">
        <f>IF($C$5=1,IF(Nb_1&gt;=H$1,IF(INDEX(CashFlow,Calculations!$O135,12+H$1)="","",INDEX(CashFlow,Calculations!$O135,12+H$1)),""),IF(Nb_2&gt;=H$1,IF(INDEX(CashFlow,Calculations!$O135,Nb_1+12+H$1)="","",INDEX(CashFlow,Calculations!$O135,Nb_1+12+H$1)),""))</f>
        <v>0</v>
      </c>
      <c r="I24" s="177" t="str">
        <f>IF($C$5=1,IF(Nb_1&gt;=I$1,IF(INDEX(CashFlow,Calculations!$O135,12+I$1)="","",INDEX(CashFlow,Calculations!$O135,12+I$1)),""),IF(Nb_2&gt;=I$1,IF(INDEX(CashFlow,Calculations!$O135,Nb_1+12+I$1)="","",INDEX(CashFlow,Calculations!$O135,Nb_1+12+I$1)),""))</f>
        <v/>
      </c>
      <c r="J24" s="150"/>
    </row>
    <row r="25" spans="3:10" ht="15.75">
      <c r="C25" s="148"/>
      <c r="D25" s="142" t="str">
        <f>IF(INDEX(CashFlow,Calculations!O136,1)="","",INDEX(CashFlow,Calculations!O136,1))</f>
        <v xml:space="preserve">    Inventories</v>
      </c>
      <c r="E25" s="177">
        <f>IF($C$5=1,IF(Nb_1&gt;=E$1,IF(INDEX(CashFlow,Calculations!$O136,12+E$1)="","",INDEX(CashFlow,Calculations!$O136,12+E$1)),""),IF(Nb_2&gt;=E$1,IF(INDEX(CashFlow,Calculations!$O136,Nb_1+12+E$1)="","",INDEX(CashFlow,Calculations!$O136,Nb_1+12+E$1)),""))</f>
        <v>0</v>
      </c>
      <c r="F25" s="177">
        <f>IF($C$5=1,IF(Nb_1&gt;=F$1,IF(INDEX(CashFlow,Calculations!$O136,12+F$1)="","",INDEX(CashFlow,Calculations!$O136,12+F$1)),""),IF(Nb_2&gt;=F$1,IF(INDEX(CashFlow,Calculations!$O136,Nb_1+12+F$1)="","",INDEX(CashFlow,Calculations!$O136,Nb_1+12+F$1)),""))</f>
        <v>0</v>
      </c>
      <c r="G25" s="177">
        <f>IF($C$5=1,IF(Nb_1&gt;=G$1,IF(INDEX(CashFlow,Calculations!$O136,12+G$1)="","",INDEX(CashFlow,Calculations!$O136,12+G$1)),""),IF(Nb_2&gt;=G$1,IF(INDEX(CashFlow,Calculations!$O136,Nb_1+12+G$1)="","",INDEX(CashFlow,Calculations!$O136,Nb_1+12+G$1)),""))</f>
        <v>0</v>
      </c>
      <c r="H25" s="177">
        <f>IF($C$5=1,IF(Nb_1&gt;=H$1,IF(INDEX(CashFlow,Calculations!$O136,12+H$1)="","",INDEX(CashFlow,Calculations!$O136,12+H$1)),""),IF(Nb_2&gt;=H$1,IF(INDEX(CashFlow,Calculations!$O136,Nb_1+12+H$1)="","",INDEX(CashFlow,Calculations!$O136,Nb_1+12+H$1)),""))</f>
        <v>0</v>
      </c>
      <c r="I25" s="177" t="str">
        <f>IF($C$5=1,IF(Nb_1&gt;=I$1,IF(INDEX(CashFlow,Calculations!$O136,12+I$1)="","",INDEX(CashFlow,Calculations!$O136,12+I$1)),""),IF(Nb_2&gt;=I$1,IF(INDEX(CashFlow,Calculations!$O136,Nb_1+12+I$1)="","",INDEX(CashFlow,Calculations!$O136,Nb_1+12+I$1)),""))</f>
        <v/>
      </c>
      <c r="J25" s="150"/>
    </row>
    <row r="26" spans="3:10" ht="15.75">
      <c r="C26" s="148"/>
      <c r="D26" s="142" t="str">
        <f>IF(INDEX(CashFlow,Calculations!O137,1)="","",INDEX(CashFlow,Calculations!O137,1))</f>
        <v xml:space="preserve">    Prepaid Expenses</v>
      </c>
      <c r="E26" s="177">
        <f>IF($C$5=1,IF(Nb_1&gt;=E$1,IF(INDEX(CashFlow,Calculations!$O137,12+E$1)="","",INDEX(CashFlow,Calculations!$O137,12+E$1)),""),IF(Nb_2&gt;=E$1,IF(INDEX(CashFlow,Calculations!$O137,Nb_1+12+E$1)="","",INDEX(CashFlow,Calculations!$O137,Nb_1+12+E$1)),""))</f>
        <v>0</v>
      </c>
      <c r="F26" s="177">
        <f>IF($C$5=1,IF(Nb_1&gt;=F$1,IF(INDEX(CashFlow,Calculations!$O137,12+F$1)="","",INDEX(CashFlow,Calculations!$O137,12+F$1)),""),IF(Nb_2&gt;=F$1,IF(INDEX(CashFlow,Calculations!$O137,Nb_1+12+F$1)="","",INDEX(CashFlow,Calculations!$O137,Nb_1+12+F$1)),""))</f>
        <v>0</v>
      </c>
      <c r="G26" s="177">
        <f>IF($C$5=1,IF(Nb_1&gt;=G$1,IF(INDEX(CashFlow,Calculations!$O137,12+G$1)="","",INDEX(CashFlow,Calculations!$O137,12+G$1)),""),IF(Nb_2&gt;=G$1,IF(INDEX(CashFlow,Calculations!$O137,Nb_1+12+G$1)="","",INDEX(CashFlow,Calculations!$O137,Nb_1+12+G$1)),""))</f>
        <v>0</v>
      </c>
      <c r="H26" s="177">
        <f>IF($C$5=1,IF(Nb_1&gt;=H$1,IF(INDEX(CashFlow,Calculations!$O137,12+H$1)="","",INDEX(CashFlow,Calculations!$O137,12+H$1)),""),IF(Nb_2&gt;=H$1,IF(INDEX(CashFlow,Calculations!$O137,Nb_1+12+H$1)="","",INDEX(CashFlow,Calculations!$O137,Nb_1+12+H$1)),""))</f>
        <v>0</v>
      </c>
      <c r="I26" s="177" t="str">
        <f>IF($C$5=1,IF(Nb_1&gt;=I$1,IF(INDEX(CashFlow,Calculations!$O137,12+I$1)="","",INDEX(CashFlow,Calculations!$O137,12+I$1)),""),IF(Nb_2&gt;=I$1,IF(INDEX(CashFlow,Calculations!$O137,Nb_1+12+I$1)="","",INDEX(CashFlow,Calculations!$O137,Nb_1+12+I$1)),""))</f>
        <v/>
      </c>
      <c r="J26" s="150"/>
    </row>
    <row r="27" spans="3:10" ht="15.75">
      <c r="C27" s="148"/>
      <c r="D27" s="142" t="str">
        <f>IF(INDEX(CashFlow,Calculations!O138,1)="","",INDEX(CashFlow,Calculations!O138,1))</f>
        <v xml:space="preserve">    Other Assets</v>
      </c>
      <c r="E27" s="177">
        <f>IF($C$5=1,IF(Nb_1&gt;=E$1,IF(INDEX(CashFlow,Calculations!$O138,12+E$1)="","",INDEX(CashFlow,Calculations!$O138,12+E$1)),""),IF(Nb_2&gt;=E$1,IF(INDEX(CashFlow,Calculations!$O138,Nb_1+12+E$1)="","",INDEX(CashFlow,Calculations!$O138,Nb_1+12+E$1)),""))</f>
        <v>0</v>
      </c>
      <c r="F27" s="177">
        <f>IF($C$5=1,IF(Nb_1&gt;=F$1,IF(INDEX(CashFlow,Calculations!$O138,12+F$1)="","",INDEX(CashFlow,Calculations!$O138,12+F$1)),""),IF(Nb_2&gt;=F$1,IF(INDEX(CashFlow,Calculations!$O138,Nb_1+12+F$1)="","",INDEX(CashFlow,Calculations!$O138,Nb_1+12+F$1)),""))</f>
        <v>0</v>
      </c>
      <c r="G27" s="177">
        <f>IF($C$5=1,IF(Nb_1&gt;=G$1,IF(INDEX(CashFlow,Calculations!$O138,12+G$1)="","",INDEX(CashFlow,Calculations!$O138,12+G$1)),""),IF(Nb_2&gt;=G$1,IF(INDEX(CashFlow,Calculations!$O138,Nb_1+12+G$1)="","",INDEX(CashFlow,Calculations!$O138,Nb_1+12+G$1)),""))</f>
        <v>0</v>
      </c>
      <c r="H27" s="177">
        <f>IF($C$5=1,IF(Nb_1&gt;=H$1,IF(INDEX(CashFlow,Calculations!$O138,12+H$1)="","",INDEX(CashFlow,Calculations!$O138,12+H$1)),""),IF(Nb_2&gt;=H$1,IF(INDEX(CashFlow,Calculations!$O138,Nb_1+12+H$1)="","",INDEX(CashFlow,Calculations!$O138,Nb_1+12+H$1)),""))</f>
        <v>0</v>
      </c>
      <c r="I27" s="177" t="str">
        <f>IF($C$5=1,IF(Nb_1&gt;=I$1,IF(INDEX(CashFlow,Calculations!$O138,12+I$1)="","",INDEX(CashFlow,Calculations!$O138,12+I$1)),""),IF(Nb_2&gt;=I$1,IF(INDEX(CashFlow,Calculations!$O138,Nb_1+12+I$1)="","",INDEX(CashFlow,Calculations!$O138,Nb_1+12+I$1)),""))</f>
        <v/>
      </c>
      <c r="J27" s="150"/>
    </row>
    <row r="28" spans="3:10" ht="15.75">
      <c r="C28" s="148"/>
      <c r="D28" s="142" t="str">
        <f>IF(INDEX(CashFlow,Calculations!O139,1)="","",INDEX(CashFlow,Calculations!O139,1))</f>
        <v xml:space="preserve">    Accounts Payable</v>
      </c>
      <c r="E28" s="177">
        <f>IF($C$5=1,IF(Nb_1&gt;=E$1,IF(INDEX(CashFlow,Calculations!$O139,12+E$1)="","",INDEX(CashFlow,Calculations!$O139,12+E$1)),""),IF(Nb_2&gt;=E$1,IF(INDEX(CashFlow,Calculations!$O139,Nb_1+12+E$1)="","",INDEX(CashFlow,Calculations!$O139,Nb_1+12+E$1)),""))</f>
        <v>0</v>
      </c>
      <c r="F28" s="177">
        <f>IF($C$5=1,IF(Nb_1&gt;=F$1,IF(INDEX(CashFlow,Calculations!$O139,12+F$1)="","",INDEX(CashFlow,Calculations!$O139,12+F$1)),""),IF(Nb_2&gt;=F$1,IF(INDEX(CashFlow,Calculations!$O139,Nb_1+12+F$1)="","",INDEX(CashFlow,Calculations!$O139,Nb_1+12+F$1)),""))</f>
        <v>0</v>
      </c>
      <c r="G28" s="177">
        <f>IF($C$5=1,IF(Nb_1&gt;=G$1,IF(INDEX(CashFlow,Calculations!$O139,12+G$1)="","",INDEX(CashFlow,Calculations!$O139,12+G$1)),""),IF(Nb_2&gt;=G$1,IF(INDEX(CashFlow,Calculations!$O139,Nb_1+12+G$1)="","",INDEX(CashFlow,Calculations!$O139,Nb_1+12+G$1)),""))</f>
        <v>0</v>
      </c>
      <c r="H28" s="177">
        <f>IF($C$5=1,IF(Nb_1&gt;=H$1,IF(INDEX(CashFlow,Calculations!$O139,12+H$1)="","",INDEX(CashFlow,Calculations!$O139,12+H$1)),""),IF(Nb_2&gt;=H$1,IF(INDEX(CashFlow,Calculations!$O139,Nb_1+12+H$1)="","",INDEX(CashFlow,Calculations!$O139,Nb_1+12+H$1)),""))</f>
        <v>0</v>
      </c>
      <c r="I28" s="177" t="str">
        <f>IF($C$5=1,IF(Nb_1&gt;=I$1,IF(INDEX(CashFlow,Calculations!$O139,12+I$1)="","",INDEX(CashFlow,Calculations!$O139,12+I$1)),""),IF(Nb_2&gt;=I$1,IF(INDEX(CashFlow,Calculations!$O139,Nb_1+12+I$1)="","",INDEX(CashFlow,Calculations!$O139,Nb_1+12+I$1)),""))</f>
        <v/>
      </c>
      <c r="J28" s="150"/>
    </row>
    <row r="29" spans="3:10" ht="15.75">
      <c r="C29" s="148"/>
      <c r="D29" s="142" t="str">
        <f>IF(INDEX(CashFlow,Calculations!O140,1)="","",INDEX(CashFlow,Calculations!O140,1))</f>
        <v xml:space="preserve">    Accrued Expenses</v>
      </c>
      <c r="E29" s="177">
        <f>IF($C$5=1,IF(Nb_1&gt;=E$1,IF(INDEX(CashFlow,Calculations!$O140,12+E$1)="","",INDEX(CashFlow,Calculations!$O140,12+E$1)),""),IF(Nb_2&gt;=E$1,IF(INDEX(CashFlow,Calculations!$O140,Nb_1+12+E$1)="","",INDEX(CashFlow,Calculations!$O140,Nb_1+12+E$1)),""))</f>
        <v>0</v>
      </c>
      <c r="F29" s="177">
        <f>IF($C$5=1,IF(Nb_1&gt;=F$1,IF(INDEX(CashFlow,Calculations!$O140,12+F$1)="","",INDEX(CashFlow,Calculations!$O140,12+F$1)),""),IF(Nb_2&gt;=F$1,IF(INDEX(CashFlow,Calculations!$O140,Nb_1+12+F$1)="","",INDEX(CashFlow,Calculations!$O140,Nb_1+12+F$1)),""))</f>
        <v>0</v>
      </c>
      <c r="G29" s="177">
        <f>IF($C$5=1,IF(Nb_1&gt;=G$1,IF(INDEX(CashFlow,Calculations!$O140,12+G$1)="","",INDEX(CashFlow,Calculations!$O140,12+G$1)),""),IF(Nb_2&gt;=G$1,IF(INDEX(CashFlow,Calculations!$O140,Nb_1+12+G$1)="","",INDEX(CashFlow,Calculations!$O140,Nb_1+12+G$1)),""))</f>
        <v>0</v>
      </c>
      <c r="H29" s="177">
        <f>IF($C$5=1,IF(Nb_1&gt;=H$1,IF(INDEX(CashFlow,Calculations!$O140,12+H$1)="","",INDEX(CashFlow,Calculations!$O140,12+H$1)),""),IF(Nb_2&gt;=H$1,IF(INDEX(CashFlow,Calculations!$O140,Nb_1+12+H$1)="","",INDEX(CashFlow,Calculations!$O140,Nb_1+12+H$1)),""))</f>
        <v>0</v>
      </c>
      <c r="I29" s="177" t="str">
        <f>IF($C$5=1,IF(Nb_1&gt;=I$1,IF(INDEX(CashFlow,Calculations!$O140,12+I$1)="","",INDEX(CashFlow,Calculations!$O140,12+I$1)),""),IF(Nb_2&gt;=I$1,IF(INDEX(CashFlow,Calculations!$O140,Nb_1+12+I$1)="","",INDEX(CashFlow,Calculations!$O140,Nb_1+12+I$1)),""))</f>
        <v/>
      </c>
      <c r="J29" s="150"/>
    </row>
    <row r="30" spans="3:10" ht="15.75">
      <c r="C30" s="148"/>
      <c r="D30" s="142" t="str">
        <f>IF(INDEX(CashFlow,Calculations!O141,1)="","",INDEX(CashFlow,Calculations!O141,1))</f>
        <v xml:space="preserve">    Other Liabilities</v>
      </c>
      <c r="E30" s="177">
        <f>IF($C$5=1,IF(Nb_1&gt;=E$1,IF(INDEX(CashFlow,Calculations!$O141,12+E$1)="","",INDEX(CashFlow,Calculations!$O141,12+E$1)),""),IF(Nb_2&gt;=E$1,IF(INDEX(CashFlow,Calculations!$O141,Nb_1+12+E$1)="","",INDEX(CashFlow,Calculations!$O141,Nb_1+12+E$1)),""))</f>
        <v>0</v>
      </c>
      <c r="F30" s="177">
        <f>IF($C$5=1,IF(Nb_1&gt;=F$1,IF(INDEX(CashFlow,Calculations!$O141,12+F$1)="","",INDEX(CashFlow,Calculations!$O141,12+F$1)),""),IF(Nb_2&gt;=F$1,IF(INDEX(CashFlow,Calculations!$O141,Nb_1+12+F$1)="","",INDEX(CashFlow,Calculations!$O141,Nb_1+12+F$1)),""))</f>
        <v>0</v>
      </c>
      <c r="G30" s="177">
        <f>IF($C$5=1,IF(Nb_1&gt;=G$1,IF(INDEX(CashFlow,Calculations!$O141,12+G$1)="","",INDEX(CashFlow,Calculations!$O141,12+G$1)),""),IF(Nb_2&gt;=G$1,IF(INDEX(CashFlow,Calculations!$O141,Nb_1+12+G$1)="","",INDEX(CashFlow,Calculations!$O141,Nb_1+12+G$1)),""))</f>
        <v>0</v>
      </c>
      <c r="H30" s="177">
        <f>IF($C$5=1,IF(Nb_1&gt;=H$1,IF(INDEX(CashFlow,Calculations!$O141,12+H$1)="","",INDEX(CashFlow,Calculations!$O141,12+H$1)),""),IF(Nb_2&gt;=H$1,IF(INDEX(CashFlow,Calculations!$O141,Nb_1+12+H$1)="","",INDEX(CashFlow,Calculations!$O141,Nb_1+12+H$1)),""))</f>
        <v>0</v>
      </c>
      <c r="I30" s="177" t="str">
        <f>IF($C$5=1,IF(Nb_1&gt;=I$1,IF(INDEX(CashFlow,Calculations!$O141,12+I$1)="","",INDEX(CashFlow,Calculations!$O141,12+I$1)),""),IF(Nb_2&gt;=I$1,IF(INDEX(CashFlow,Calculations!$O141,Nb_1+12+I$1)="","",INDEX(CashFlow,Calculations!$O141,Nb_1+12+I$1)),""))</f>
        <v/>
      </c>
      <c r="J30" s="150"/>
    </row>
    <row r="31" spans="3:10" ht="16.5" thickBot="1">
      <c r="C31" s="148"/>
      <c r="D31" s="143" t="str">
        <f>IF(INDEX(CashFlow,Calculations!O142,1)="","",INDEX(CashFlow,Calculations!O142,1))</f>
        <v xml:space="preserve">    Other Operating Cash Flow</v>
      </c>
      <c r="E31" s="178">
        <f>IF($C$5=1,IF(Nb_1&gt;=E$1,IF(INDEX(CashFlow,Calculations!$O142,12+E$1)="","",INDEX(CashFlow,Calculations!$O142,12+E$1)),""),IF(Nb_2&gt;=E$1,IF(INDEX(CashFlow,Calculations!$O142,Nb_1+12+E$1)="","",INDEX(CashFlow,Calculations!$O142,Nb_1+12+E$1)),""))</f>
        <v>0</v>
      </c>
      <c r="F31" s="178">
        <f>IF($C$5=1,IF(Nb_1&gt;=F$1,IF(INDEX(CashFlow,Calculations!$O142,12+F$1)="","",INDEX(CashFlow,Calculations!$O142,12+F$1)),""),IF(Nb_2&gt;=F$1,IF(INDEX(CashFlow,Calculations!$O142,Nb_1+12+F$1)="","",INDEX(CashFlow,Calculations!$O142,Nb_1+12+F$1)),""))</f>
        <v>0</v>
      </c>
      <c r="G31" s="178">
        <f>IF($C$5=1,IF(Nb_1&gt;=G$1,IF(INDEX(CashFlow,Calculations!$O142,12+G$1)="","",INDEX(CashFlow,Calculations!$O142,12+G$1)),""),IF(Nb_2&gt;=G$1,IF(INDEX(CashFlow,Calculations!$O142,Nb_1+12+G$1)="","",INDEX(CashFlow,Calculations!$O142,Nb_1+12+G$1)),""))</f>
        <v>0</v>
      </c>
      <c r="H31" s="178">
        <f>IF($C$5=1,IF(Nb_1&gt;=H$1,IF(INDEX(CashFlow,Calculations!$O142,12+H$1)="","",INDEX(CashFlow,Calculations!$O142,12+H$1)),""),IF(Nb_2&gt;=H$1,IF(INDEX(CashFlow,Calculations!$O142,Nb_1+12+H$1)="","",INDEX(CashFlow,Calculations!$O142,Nb_1+12+H$1)),""))</f>
        <v>0</v>
      </c>
      <c r="I31" s="178" t="str">
        <f>IF($C$5=1,IF(Nb_1&gt;=I$1,IF(INDEX(CashFlow,Calculations!$O142,12+I$1)="","",INDEX(CashFlow,Calculations!$O142,12+I$1)),""),IF(Nb_2&gt;=I$1,IF(INDEX(CashFlow,Calculations!$O142,Nb_1+12+I$1)="","",INDEX(CashFlow,Calculations!$O142,Nb_1+12+I$1)),""))</f>
        <v/>
      </c>
      <c r="J31" s="150"/>
    </row>
    <row r="32" spans="3:10" ht="15.75">
      <c r="C32" s="148"/>
      <c r="D32" s="139" t="str">
        <f>IF(INDEX(CashFlow,Calculations!O143,1)="","",INDEX(CashFlow,Calculations!O143,1))</f>
        <v>Cash from Operating Activities</v>
      </c>
      <c r="E32" s="179">
        <f>IF($C$5=1,IF(Nb_1&gt;=E$1,IF(INDEX(CashFlow,Calculations!$O143,12+E$1)="","",INDEX(CashFlow,Calculations!$O143,12+E$1)),""),IF(Nb_2&gt;=E$1,IF(INDEX(CashFlow,Calculations!$O143,Nb_1+12+E$1)="","",INDEX(CashFlow,Calculations!$O143,Nb_1+12+E$1)),""))</f>
        <v>0</v>
      </c>
      <c r="F32" s="179">
        <f>IF($C$5=1,IF(Nb_1&gt;=F$1,IF(INDEX(CashFlow,Calculations!$O143,12+F$1)="","",INDEX(CashFlow,Calculations!$O143,12+F$1)),""),IF(Nb_2&gt;=F$1,IF(INDEX(CashFlow,Calculations!$O143,Nb_1+12+F$1)="","",INDEX(CashFlow,Calculations!$O143,Nb_1+12+F$1)),""))</f>
        <v>0</v>
      </c>
      <c r="G32" s="179">
        <f>IF($C$5=1,IF(Nb_1&gt;=G$1,IF(INDEX(CashFlow,Calculations!$O143,12+G$1)="","",INDEX(CashFlow,Calculations!$O143,12+G$1)),""),IF(Nb_2&gt;=G$1,IF(INDEX(CashFlow,Calculations!$O143,Nb_1+12+G$1)="","",INDEX(CashFlow,Calculations!$O143,Nb_1+12+G$1)),""))</f>
        <v>0</v>
      </c>
      <c r="H32" s="179">
        <f>IF($C$5=1,IF(Nb_1&gt;=H$1,IF(INDEX(CashFlow,Calculations!$O143,12+H$1)="","",INDEX(CashFlow,Calculations!$O143,12+H$1)),""),IF(Nb_2&gt;=H$1,IF(INDEX(CashFlow,Calculations!$O143,Nb_1+12+H$1)="","",INDEX(CashFlow,Calculations!$O143,Nb_1+12+H$1)),""))</f>
        <v>0</v>
      </c>
      <c r="I32" s="179" t="str">
        <f>IF($C$5=1,IF(Nb_1&gt;=I$1,IF(INDEX(CashFlow,Calculations!$O143,12+I$1)="","",INDEX(CashFlow,Calculations!$O143,12+I$1)),""),IF(Nb_2&gt;=I$1,IF(INDEX(CashFlow,Calculations!$O143,Nb_1+12+I$1)="","",INDEX(CashFlow,Calculations!$O143,Nb_1+12+I$1)),""))</f>
        <v/>
      </c>
      <c r="J32" s="150"/>
    </row>
    <row r="33" spans="3:10" ht="15.75">
      <c r="C33" s="148"/>
      <c r="D33" s="137" t="str">
        <f>IF(INDEX(CashFlow,Calculations!O144,1)="","",INDEX(CashFlow,Calculations!O144,1))</f>
        <v/>
      </c>
      <c r="E33" s="180" t="str">
        <f>IF($C$5=1,IF(Nb_1&gt;=E$1,IF(INDEX(CashFlow,Calculations!$O144,12+E$1)="","",INDEX(CashFlow,Calculations!$O144,12+E$1)),""),IF(Nb_2&gt;=E$1,IF(INDEX(CashFlow,Calculations!$O144,Nb_1+12+E$1)="","",INDEX(CashFlow,Calculations!$O144,Nb_1+12+E$1)),""))</f>
        <v/>
      </c>
      <c r="F33" s="180" t="str">
        <f>IF($C$5=1,IF(Nb_1&gt;=F$1,IF(INDEX(CashFlow,Calculations!$O144,12+F$1)="","",INDEX(CashFlow,Calculations!$O144,12+F$1)),""),IF(Nb_2&gt;=F$1,IF(INDEX(CashFlow,Calculations!$O144,Nb_1+12+F$1)="","",INDEX(CashFlow,Calculations!$O144,Nb_1+12+F$1)),""))</f>
        <v/>
      </c>
      <c r="G33" s="180" t="str">
        <f>IF($C$5=1,IF(Nb_1&gt;=G$1,IF(INDEX(CashFlow,Calculations!$O144,12+G$1)="","",INDEX(CashFlow,Calculations!$O144,12+G$1)),""),IF(Nb_2&gt;=G$1,IF(INDEX(CashFlow,Calculations!$O144,Nb_1+12+G$1)="","",INDEX(CashFlow,Calculations!$O144,Nb_1+12+G$1)),""))</f>
        <v/>
      </c>
      <c r="H33" s="180" t="str">
        <f>IF($C$5=1,IF(Nb_1&gt;=H$1,IF(INDEX(CashFlow,Calculations!$O144,12+H$1)="","",INDEX(CashFlow,Calculations!$O144,12+H$1)),""),IF(Nb_2&gt;=H$1,IF(INDEX(CashFlow,Calculations!$O144,Nb_1+12+H$1)="","",INDEX(CashFlow,Calculations!$O144,Nb_1+12+H$1)),""))</f>
        <v/>
      </c>
      <c r="I33" s="180" t="str">
        <f>IF($C$5=1,IF(Nb_1&gt;=I$1,IF(INDEX(CashFlow,Calculations!$O144,12+I$1)="","",INDEX(CashFlow,Calculations!$O144,12+I$1)),""),IF(Nb_2&gt;=I$1,IF(INDEX(CashFlow,Calculations!$O144,Nb_1+12+I$1)="","",INDEX(CashFlow,Calculations!$O144,Nb_1+12+I$1)),""))</f>
        <v/>
      </c>
      <c r="J33" s="150"/>
    </row>
    <row r="34" spans="3:10" ht="15.75">
      <c r="C34" s="148"/>
      <c r="D34" s="141" t="str">
        <f>IF(INDEX(CashFlow,Calculations!O145,1)="","",INDEX(CashFlow,Calculations!O145,1))</f>
        <v>Capital Expenditures</v>
      </c>
      <c r="E34" s="176">
        <f>IF($C$5=1,IF(Nb_1&gt;=E$1,IF(INDEX(CashFlow,Calculations!$O145,12+E$1)="","",INDEX(CashFlow,Calculations!$O145,12+E$1)),""),IF(Nb_2&gt;=E$1,IF(INDEX(CashFlow,Calculations!$O145,Nb_1+12+E$1)="","",INDEX(CashFlow,Calculations!$O145,Nb_1+12+E$1)),""))</f>
        <v>0</v>
      </c>
      <c r="F34" s="176">
        <f>IF($C$5=1,IF(Nb_1&gt;=F$1,IF(INDEX(CashFlow,Calculations!$O145,12+F$1)="","",INDEX(CashFlow,Calculations!$O145,12+F$1)),""),IF(Nb_2&gt;=F$1,IF(INDEX(CashFlow,Calculations!$O145,Nb_1+12+F$1)="","",INDEX(CashFlow,Calculations!$O145,Nb_1+12+F$1)),""))</f>
        <v>0</v>
      </c>
      <c r="G34" s="176">
        <f>IF($C$5=1,IF(Nb_1&gt;=G$1,IF(INDEX(CashFlow,Calculations!$O145,12+G$1)="","",INDEX(CashFlow,Calculations!$O145,12+G$1)),""),IF(Nb_2&gt;=G$1,IF(INDEX(CashFlow,Calculations!$O145,Nb_1+12+G$1)="","",INDEX(CashFlow,Calculations!$O145,Nb_1+12+G$1)),""))</f>
        <v>0</v>
      </c>
      <c r="H34" s="176">
        <f>IF($C$5=1,IF(Nb_1&gt;=H$1,IF(INDEX(CashFlow,Calculations!$O145,12+H$1)="","",INDEX(CashFlow,Calculations!$O145,12+H$1)),""),IF(Nb_2&gt;=H$1,IF(INDEX(CashFlow,Calculations!$O145,Nb_1+12+H$1)="","",INDEX(CashFlow,Calculations!$O145,Nb_1+12+H$1)),""))</f>
        <v>0</v>
      </c>
      <c r="I34" s="176" t="str">
        <f>IF($C$5=1,IF(Nb_1&gt;=I$1,IF(INDEX(CashFlow,Calculations!$O145,12+I$1)="","",INDEX(CashFlow,Calculations!$O145,12+I$1)),""),IF(Nb_2&gt;=I$1,IF(INDEX(CashFlow,Calculations!$O145,Nb_1+12+I$1)="","",INDEX(CashFlow,Calculations!$O145,Nb_1+12+I$1)),""))</f>
        <v/>
      </c>
      <c r="J34" s="150"/>
    </row>
    <row r="35" spans="3:10" ht="15.75">
      <c r="C35" s="148"/>
      <c r="D35" s="142" t="str">
        <f>IF(INDEX(CashFlow,Calculations!O146,1)="","",INDEX(CashFlow,Calculations!O146,1))</f>
        <v xml:space="preserve">    Purchase of Fixed Assets</v>
      </c>
      <c r="E35" s="177">
        <f>IF($C$5=1,IF(Nb_1&gt;=E$1,IF(INDEX(CashFlow,Calculations!$O146,12+E$1)="","",INDEX(CashFlow,Calculations!$O146,12+E$1)),""),IF(Nb_2&gt;=E$1,IF(INDEX(CashFlow,Calculations!$O146,Nb_1+12+E$1)="","",INDEX(CashFlow,Calculations!$O146,Nb_1+12+E$1)),""))</f>
        <v>0</v>
      </c>
      <c r="F35" s="177">
        <f>IF($C$5=1,IF(Nb_1&gt;=F$1,IF(INDEX(CashFlow,Calculations!$O146,12+F$1)="","",INDEX(CashFlow,Calculations!$O146,12+F$1)),""),IF(Nb_2&gt;=F$1,IF(INDEX(CashFlow,Calculations!$O146,Nb_1+12+F$1)="","",INDEX(CashFlow,Calculations!$O146,Nb_1+12+F$1)),""))</f>
        <v>0</v>
      </c>
      <c r="G35" s="177">
        <f>IF($C$5=1,IF(Nb_1&gt;=G$1,IF(INDEX(CashFlow,Calculations!$O146,12+G$1)="","",INDEX(CashFlow,Calculations!$O146,12+G$1)),""),IF(Nb_2&gt;=G$1,IF(INDEX(CashFlow,Calculations!$O146,Nb_1+12+G$1)="","",INDEX(CashFlow,Calculations!$O146,Nb_1+12+G$1)),""))</f>
        <v>0</v>
      </c>
      <c r="H35" s="177">
        <f>IF($C$5=1,IF(Nb_1&gt;=H$1,IF(INDEX(CashFlow,Calculations!$O146,12+H$1)="","",INDEX(CashFlow,Calculations!$O146,12+H$1)),""),IF(Nb_2&gt;=H$1,IF(INDEX(CashFlow,Calculations!$O146,Nb_1+12+H$1)="","",INDEX(CashFlow,Calculations!$O146,Nb_1+12+H$1)),""))</f>
        <v>0</v>
      </c>
      <c r="I35" s="177" t="str">
        <f>IF($C$5=1,IF(Nb_1&gt;=I$1,IF(INDEX(CashFlow,Calculations!$O146,12+I$1)="","",INDEX(CashFlow,Calculations!$O146,12+I$1)),""),IF(Nb_2&gt;=I$1,IF(INDEX(CashFlow,Calculations!$O146,Nb_1+12+I$1)="","",INDEX(CashFlow,Calculations!$O146,Nb_1+12+I$1)),""))</f>
        <v/>
      </c>
      <c r="J35" s="150"/>
    </row>
    <row r="36" spans="3:10" ht="15.75">
      <c r="C36" s="148"/>
      <c r="D36" s="142" t="str">
        <f>IF(INDEX(CashFlow,Calculations!O147,1)="","",INDEX(CashFlow,Calculations!O147,1))</f>
        <v xml:space="preserve">    Purchase/Acquisition of Intangibles</v>
      </c>
      <c r="E36" s="177">
        <f>IF($C$5=1,IF(Nb_1&gt;=E$1,IF(INDEX(CashFlow,Calculations!$O147,12+E$1)="","",INDEX(CashFlow,Calculations!$O147,12+E$1)),""),IF(Nb_2&gt;=E$1,IF(INDEX(CashFlow,Calculations!$O147,Nb_1+12+E$1)="","",INDEX(CashFlow,Calculations!$O147,Nb_1+12+E$1)),""))</f>
        <v>0</v>
      </c>
      <c r="F36" s="177">
        <f>IF($C$5=1,IF(Nb_1&gt;=F$1,IF(INDEX(CashFlow,Calculations!$O147,12+F$1)="","",INDEX(CashFlow,Calculations!$O147,12+F$1)),""),IF(Nb_2&gt;=F$1,IF(INDEX(CashFlow,Calculations!$O147,Nb_1+12+F$1)="","",INDEX(CashFlow,Calculations!$O147,Nb_1+12+F$1)),""))</f>
        <v>0</v>
      </c>
      <c r="G36" s="177">
        <f>IF($C$5=1,IF(Nb_1&gt;=G$1,IF(INDEX(CashFlow,Calculations!$O147,12+G$1)="","",INDEX(CashFlow,Calculations!$O147,12+G$1)),""),IF(Nb_2&gt;=G$1,IF(INDEX(CashFlow,Calculations!$O147,Nb_1+12+G$1)="","",INDEX(CashFlow,Calculations!$O147,Nb_1+12+G$1)),""))</f>
        <v>0</v>
      </c>
      <c r="H36" s="177">
        <f>IF($C$5=1,IF(Nb_1&gt;=H$1,IF(INDEX(CashFlow,Calculations!$O147,12+H$1)="","",INDEX(CashFlow,Calculations!$O147,12+H$1)),""),IF(Nb_2&gt;=H$1,IF(INDEX(CashFlow,Calculations!$O147,Nb_1+12+H$1)="","",INDEX(CashFlow,Calculations!$O147,Nb_1+12+H$1)),""))</f>
        <v>0</v>
      </c>
      <c r="I36" s="177" t="str">
        <f>IF($C$5=1,IF(Nb_1&gt;=I$1,IF(INDEX(CashFlow,Calculations!$O147,12+I$1)="","",INDEX(CashFlow,Calculations!$O147,12+I$1)),""),IF(Nb_2&gt;=I$1,IF(INDEX(CashFlow,Calculations!$O147,Nb_1+12+I$1)="","",INDEX(CashFlow,Calculations!$O147,Nb_1+12+I$1)),""))</f>
        <v/>
      </c>
      <c r="J36" s="150"/>
    </row>
    <row r="37" spans="3:10" ht="15.75">
      <c r="C37" s="148"/>
      <c r="D37" s="142" t="str">
        <f>IF(INDEX(CashFlow,Calculations!O148,1)="","",INDEX(CashFlow,Calculations!O148,1))</f>
        <v>Other Investing Cash Flow Items, Total</v>
      </c>
      <c r="E37" s="177">
        <f>IF($C$5=1,IF(Nb_1&gt;=E$1,IF(INDEX(CashFlow,Calculations!$O148,12+E$1)="","",INDEX(CashFlow,Calculations!$O148,12+E$1)),""),IF(Nb_2&gt;=E$1,IF(INDEX(CashFlow,Calculations!$O148,Nb_1+12+E$1)="","",INDEX(CashFlow,Calculations!$O148,Nb_1+12+E$1)),""))</f>
        <v>0</v>
      </c>
      <c r="F37" s="177">
        <f>IF($C$5=1,IF(Nb_1&gt;=F$1,IF(INDEX(CashFlow,Calculations!$O148,12+F$1)="","",INDEX(CashFlow,Calculations!$O148,12+F$1)),""),IF(Nb_2&gt;=F$1,IF(INDEX(CashFlow,Calculations!$O148,Nb_1+12+F$1)="","",INDEX(CashFlow,Calculations!$O148,Nb_1+12+F$1)),""))</f>
        <v>0</v>
      </c>
      <c r="G37" s="177">
        <f>IF($C$5=1,IF(Nb_1&gt;=G$1,IF(INDEX(CashFlow,Calculations!$O148,12+G$1)="","",INDEX(CashFlow,Calculations!$O148,12+G$1)),""),IF(Nb_2&gt;=G$1,IF(INDEX(CashFlow,Calculations!$O148,Nb_1+12+G$1)="","",INDEX(CashFlow,Calculations!$O148,Nb_1+12+G$1)),""))</f>
        <v>0</v>
      </c>
      <c r="H37" s="177">
        <f>IF($C$5=1,IF(Nb_1&gt;=H$1,IF(INDEX(CashFlow,Calculations!$O148,12+H$1)="","",INDEX(CashFlow,Calculations!$O148,12+H$1)),""),IF(Nb_2&gt;=H$1,IF(INDEX(CashFlow,Calculations!$O148,Nb_1+12+H$1)="","",INDEX(CashFlow,Calculations!$O148,Nb_1+12+H$1)),""))</f>
        <v>0</v>
      </c>
      <c r="I37" s="177" t="str">
        <f>IF($C$5=1,IF(Nb_1&gt;=I$1,IF(INDEX(CashFlow,Calculations!$O148,12+I$1)="","",INDEX(CashFlow,Calculations!$O148,12+I$1)),""),IF(Nb_2&gt;=I$1,IF(INDEX(CashFlow,Calculations!$O148,Nb_1+12+I$1)="","",INDEX(CashFlow,Calculations!$O148,Nb_1+12+I$1)),""))</f>
        <v/>
      </c>
      <c r="J37" s="150"/>
    </row>
    <row r="38" spans="3:10" ht="15.75">
      <c r="C38" s="148"/>
      <c r="D38" s="142" t="str">
        <f>IF(INDEX(CashFlow,Calculations!O149,1)="","",INDEX(CashFlow,Calculations!O149,1))</f>
        <v xml:space="preserve">    Acquisition of Business</v>
      </c>
      <c r="E38" s="177">
        <f>IF($C$5=1,IF(Nb_1&gt;=E$1,IF(INDEX(CashFlow,Calculations!$O149,12+E$1)="","",INDEX(CashFlow,Calculations!$O149,12+E$1)),""),IF(Nb_2&gt;=E$1,IF(INDEX(CashFlow,Calculations!$O149,Nb_1+12+E$1)="","",INDEX(CashFlow,Calculations!$O149,Nb_1+12+E$1)),""))</f>
        <v>0</v>
      </c>
      <c r="F38" s="177">
        <f>IF($C$5=1,IF(Nb_1&gt;=F$1,IF(INDEX(CashFlow,Calculations!$O149,12+F$1)="","",INDEX(CashFlow,Calculations!$O149,12+F$1)),""),IF(Nb_2&gt;=F$1,IF(INDEX(CashFlow,Calculations!$O149,Nb_1+12+F$1)="","",INDEX(CashFlow,Calculations!$O149,Nb_1+12+F$1)),""))</f>
        <v>0</v>
      </c>
      <c r="G38" s="177">
        <f>IF($C$5=1,IF(Nb_1&gt;=G$1,IF(INDEX(CashFlow,Calculations!$O149,12+G$1)="","",INDEX(CashFlow,Calculations!$O149,12+G$1)),""),IF(Nb_2&gt;=G$1,IF(INDEX(CashFlow,Calculations!$O149,Nb_1+12+G$1)="","",INDEX(CashFlow,Calculations!$O149,Nb_1+12+G$1)),""))</f>
        <v>0</v>
      </c>
      <c r="H38" s="177">
        <f>IF($C$5=1,IF(Nb_1&gt;=H$1,IF(INDEX(CashFlow,Calculations!$O149,12+H$1)="","",INDEX(CashFlow,Calculations!$O149,12+H$1)),""),IF(Nb_2&gt;=H$1,IF(INDEX(CashFlow,Calculations!$O149,Nb_1+12+H$1)="","",INDEX(CashFlow,Calculations!$O149,Nb_1+12+H$1)),""))</f>
        <v>0</v>
      </c>
      <c r="I38" s="177" t="str">
        <f>IF($C$5=1,IF(Nb_1&gt;=I$1,IF(INDEX(CashFlow,Calculations!$O149,12+I$1)="","",INDEX(CashFlow,Calculations!$O149,12+I$1)),""),IF(Nb_2&gt;=I$1,IF(INDEX(CashFlow,Calculations!$O149,Nb_1+12+I$1)="","",INDEX(CashFlow,Calculations!$O149,Nb_1+12+I$1)),""))</f>
        <v/>
      </c>
      <c r="J38" s="150"/>
    </row>
    <row r="39" spans="3:10" ht="15.75">
      <c r="C39" s="154"/>
      <c r="D39" s="142" t="str">
        <f>IF(INDEX(CashFlow,Calculations!O150,1)="","",INDEX(CashFlow,Calculations!O150,1))</f>
        <v xml:space="preserve">    Sale of Fixed Assets</v>
      </c>
      <c r="E39" s="177">
        <f>IF($C$5=1,IF(Nb_1&gt;=E$1,IF(INDEX(CashFlow,Calculations!$O150,12+E$1)="","",INDEX(CashFlow,Calculations!$O150,12+E$1)),""),IF(Nb_2&gt;=E$1,IF(INDEX(CashFlow,Calculations!$O150,Nb_1+12+E$1)="","",INDEX(CashFlow,Calculations!$O150,Nb_1+12+E$1)),""))</f>
        <v>0</v>
      </c>
      <c r="F39" s="177">
        <f>IF($C$5=1,IF(Nb_1&gt;=F$1,IF(INDEX(CashFlow,Calculations!$O150,12+F$1)="","",INDEX(CashFlow,Calculations!$O150,12+F$1)),""),IF(Nb_2&gt;=F$1,IF(INDEX(CashFlow,Calculations!$O150,Nb_1+12+F$1)="","",INDEX(CashFlow,Calculations!$O150,Nb_1+12+F$1)),""))</f>
        <v>0</v>
      </c>
      <c r="G39" s="177">
        <f>IF($C$5=1,IF(Nb_1&gt;=G$1,IF(INDEX(CashFlow,Calculations!$O150,12+G$1)="","",INDEX(CashFlow,Calculations!$O150,12+G$1)),""),IF(Nb_2&gt;=G$1,IF(INDEX(CashFlow,Calculations!$O150,Nb_1+12+G$1)="","",INDEX(CashFlow,Calculations!$O150,Nb_1+12+G$1)),""))</f>
        <v>0</v>
      </c>
      <c r="H39" s="177">
        <f>IF($C$5=1,IF(Nb_1&gt;=H$1,IF(INDEX(CashFlow,Calculations!$O150,12+H$1)="","",INDEX(CashFlow,Calculations!$O150,12+H$1)),""),IF(Nb_2&gt;=H$1,IF(INDEX(CashFlow,Calculations!$O150,Nb_1+12+H$1)="","",INDEX(CashFlow,Calculations!$O150,Nb_1+12+H$1)),""))</f>
        <v>0</v>
      </c>
      <c r="I39" s="177" t="str">
        <f>IF($C$5=1,IF(Nb_1&gt;=I$1,IF(INDEX(CashFlow,Calculations!$O150,12+I$1)="","",INDEX(CashFlow,Calculations!$O150,12+I$1)),""),IF(Nb_2&gt;=I$1,IF(INDEX(CashFlow,Calculations!$O150,Nb_1+12+I$1)="","",INDEX(CashFlow,Calculations!$O150,Nb_1+12+I$1)),""))</f>
        <v/>
      </c>
      <c r="J39" s="150"/>
    </row>
    <row r="40" spans="3:10" ht="15.75">
      <c r="C40" s="154"/>
      <c r="D40" s="142" t="str">
        <f>IF(INDEX(CashFlow,Calculations!O151,1)="","",INDEX(CashFlow,Calculations!O151,1))</f>
        <v xml:space="preserve">    Sale/Maturity of Investment</v>
      </c>
      <c r="E40" s="177">
        <f>IF($C$5=1,IF(Nb_1&gt;=E$1,IF(INDEX(CashFlow,Calculations!$O151,12+E$1)="","",INDEX(CashFlow,Calculations!$O151,12+E$1)),""),IF(Nb_2&gt;=E$1,IF(INDEX(CashFlow,Calculations!$O151,Nb_1+12+E$1)="","",INDEX(CashFlow,Calculations!$O151,Nb_1+12+E$1)),""))</f>
        <v>0</v>
      </c>
      <c r="F40" s="177">
        <f>IF($C$5=1,IF(Nb_1&gt;=F$1,IF(INDEX(CashFlow,Calculations!$O151,12+F$1)="","",INDEX(CashFlow,Calculations!$O151,12+F$1)),""),IF(Nb_2&gt;=F$1,IF(INDEX(CashFlow,Calculations!$O151,Nb_1+12+F$1)="","",INDEX(CashFlow,Calculations!$O151,Nb_1+12+F$1)),""))</f>
        <v>0</v>
      </c>
      <c r="G40" s="177">
        <f>IF($C$5=1,IF(Nb_1&gt;=G$1,IF(INDEX(CashFlow,Calculations!$O151,12+G$1)="","",INDEX(CashFlow,Calculations!$O151,12+G$1)),""),IF(Nb_2&gt;=G$1,IF(INDEX(CashFlow,Calculations!$O151,Nb_1+12+G$1)="","",INDEX(CashFlow,Calculations!$O151,Nb_1+12+G$1)),""))</f>
        <v>0</v>
      </c>
      <c r="H40" s="177">
        <f>IF($C$5=1,IF(Nb_1&gt;=H$1,IF(INDEX(CashFlow,Calculations!$O151,12+H$1)="","",INDEX(CashFlow,Calculations!$O151,12+H$1)),""),IF(Nb_2&gt;=H$1,IF(INDEX(CashFlow,Calculations!$O151,Nb_1+12+H$1)="","",INDEX(CashFlow,Calculations!$O151,Nb_1+12+H$1)),""))</f>
        <v>0</v>
      </c>
      <c r="I40" s="177" t="str">
        <f>IF($C$5=1,IF(Nb_1&gt;=I$1,IF(INDEX(CashFlow,Calculations!$O151,12+I$1)="","",INDEX(CashFlow,Calculations!$O151,12+I$1)),""),IF(Nb_2&gt;=I$1,IF(INDEX(CashFlow,Calculations!$O151,Nb_1+12+I$1)="","",INDEX(CashFlow,Calculations!$O151,Nb_1+12+I$1)),""))</f>
        <v/>
      </c>
      <c r="J40" s="150"/>
    </row>
    <row r="41" spans="3:10" ht="15.75">
      <c r="C41" s="154"/>
      <c r="D41" s="142" t="str">
        <f>IF(INDEX(CashFlow,Calculations!O152,1)="","",INDEX(CashFlow,Calculations!O152,1))</f>
        <v xml:space="preserve">    Investment, Net</v>
      </c>
      <c r="E41" s="177">
        <f>IF($C$5=1,IF(Nb_1&gt;=E$1,IF(INDEX(CashFlow,Calculations!$O152,12+E$1)="","",INDEX(CashFlow,Calculations!$O152,12+E$1)),""),IF(Nb_2&gt;=E$1,IF(INDEX(CashFlow,Calculations!$O152,Nb_1+12+E$1)="","",INDEX(CashFlow,Calculations!$O152,Nb_1+12+E$1)),""))</f>
        <v>0</v>
      </c>
      <c r="F41" s="177">
        <f>IF($C$5=1,IF(Nb_1&gt;=F$1,IF(INDEX(CashFlow,Calculations!$O152,12+F$1)="","",INDEX(CashFlow,Calculations!$O152,12+F$1)),""),IF(Nb_2&gt;=F$1,IF(INDEX(CashFlow,Calculations!$O152,Nb_1+12+F$1)="","",INDEX(CashFlow,Calculations!$O152,Nb_1+12+F$1)),""))</f>
        <v>0</v>
      </c>
      <c r="G41" s="177">
        <f>IF($C$5=1,IF(Nb_1&gt;=G$1,IF(INDEX(CashFlow,Calculations!$O152,12+G$1)="","",INDEX(CashFlow,Calculations!$O152,12+G$1)),""),IF(Nb_2&gt;=G$1,IF(INDEX(CashFlow,Calculations!$O152,Nb_1+12+G$1)="","",INDEX(CashFlow,Calculations!$O152,Nb_1+12+G$1)),""))</f>
        <v>0</v>
      </c>
      <c r="H41" s="177">
        <f>IF($C$5=1,IF(Nb_1&gt;=H$1,IF(INDEX(CashFlow,Calculations!$O152,12+H$1)="","",INDEX(CashFlow,Calculations!$O152,12+H$1)),""),IF(Nb_2&gt;=H$1,IF(INDEX(CashFlow,Calculations!$O152,Nb_1+12+H$1)="","",INDEX(CashFlow,Calculations!$O152,Nb_1+12+H$1)),""))</f>
        <v>0</v>
      </c>
      <c r="I41" s="177" t="str">
        <f>IF($C$5=1,IF(Nb_1&gt;=I$1,IF(INDEX(CashFlow,Calculations!$O152,12+I$1)="","",INDEX(CashFlow,Calculations!$O152,12+I$1)),""),IF(Nb_2&gt;=I$1,IF(INDEX(CashFlow,Calculations!$O152,Nb_1+12+I$1)="","",INDEX(CashFlow,Calculations!$O152,Nb_1+12+I$1)),""))</f>
        <v/>
      </c>
      <c r="J41" s="150"/>
    </row>
    <row r="42" spans="3:10" ht="15.75">
      <c r="C42" s="154"/>
      <c r="D42" s="142" t="str">
        <f>IF(INDEX(CashFlow,Calculations!O153,1)="","",INDEX(CashFlow,Calculations!O153,1))</f>
        <v xml:space="preserve">    Purchase of Investments</v>
      </c>
      <c r="E42" s="177">
        <f>IF($C$5=1,IF(Nb_1&gt;=E$1,IF(INDEX(CashFlow,Calculations!$O153,12+E$1)="","",INDEX(CashFlow,Calculations!$O153,12+E$1)),""),IF(Nb_2&gt;=E$1,IF(INDEX(CashFlow,Calculations!$O153,Nb_1+12+E$1)="","",INDEX(CashFlow,Calculations!$O153,Nb_1+12+E$1)),""))</f>
        <v>0</v>
      </c>
      <c r="F42" s="177">
        <f>IF($C$5=1,IF(Nb_1&gt;=F$1,IF(INDEX(CashFlow,Calculations!$O153,12+F$1)="","",INDEX(CashFlow,Calculations!$O153,12+F$1)),""),IF(Nb_2&gt;=F$1,IF(INDEX(CashFlow,Calculations!$O153,Nb_1+12+F$1)="","",INDEX(CashFlow,Calculations!$O153,Nb_1+12+F$1)),""))</f>
        <v>0</v>
      </c>
      <c r="G42" s="177">
        <f>IF($C$5=1,IF(Nb_1&gt;=G$1,IF(INDEX(CashFlow,Calculations!$O153,12+G$1)="","",INDEX(CashFlow,Calculations!$O153,12+G$1)),""),IF(Nb_2&gt;=G$1,IF(INDEX(CashFlow,Calculations!$O153,Nb_1+12+G$1)="","",INDEX(CashFlow,Calculations!$O153,Nb_1+12+G$1)),""))</f>
        <v>0</v>
      </c>
      <c r="H42" s="177">
        <f>IF($C$5=1,IF(Nb_1&gt;=H$1,IF(INDEX(CashFlow,Calculations!$O153,12+H$1)="","",INDEX(CashFlow,Calculations!$O153,12+H$1)),""),IF(Nb_2&gt;=H$1,IF(INDEX(CashFlow,Calculations!$O153,Nb_1+12+H$1)="","",INDEX(CashFlow,Calculations!$O153,Nb_1+12+H$1)),""))</f>
        <v>0</v>
      </c>
      <c r="I42" s="177" t="str">
        <f>IF($C$5=1,IF(Nb_1&gt;=I$1,IF(INDEX(CashFlow,Calculations!$O153,12+I$1)="","",INDEX(CashFlow,Calculations!$O153,12+I$1)),""),IF(Nb_2&gt;=I$1,IF(INDEX(CashFlow,Calculations!$O153,Nb_1+12+I$1)="","",INDEX(CashFlow,Calculations!$O153,Nb_1+12+I$1)),""))</f>
        <v/>
      </c>
      <c r="J42" s="150"/>
    </row>
    <row r="43" spans="3:10" ht="15.75">
      <c r="C43" s="154"/>
      <c r="D43" s="142" t="str">
        <f>IF(INDEX(CashFlow,Calculations!O154,1)="","",INDEX(CashFlow,Calculations!O154,1))</f>
        <v xml:space="preserve">    Sale of Intangible Assets</v>
      </c>
      <c r="E43" s="177">
        <f>IF($C$5=1,IF(Nb_1&gt;=E$1,IF(INDEX(CashFlow,Calculations!$O154,12+E$1)="","",INDEX(CashFlow,Calculations!$O154,12+E$1)),""),IF(Nb_2&gt;=E$1,IF(INDEX(CashFlow,Calculations!$O154,Nb_1+12+E$1)="","",INDEX(CashFlow,Calculations!$O154,Nb_1+12+E$1)),""))</f>
        <v>0</v>
      </c>
      <c r="F43" s="177">
        <f>IF($C$5=1,IF(Nb_1&gt;=F$1,IF(INDEX(CashFlow,Calculations!$O154,12+F$1)="","",INDEX(CashFlow,Calculations!$O154,12+F$1)),""),IF(Nb_2&gt;=F$1,IF(INDEX(CashFlow,Calculations!$O154,Nb_1+12+F$1)="","",INDEX(CashFlow,Calculations!$O154,Nb_1+12+F$1)),""))</f>
        <v>0</v>
      </c>
      <c r="G43" s="177">
        <f>IF($C$5=1,IF(Nb_1&gt;=G$1,IF(INDEX(CashFlow,Calculations!$O154,12+G$1)="","",INDEX(CashFlow,Calculations!$O154,12+G$1)),""),IF(Nb_2&gt;=G$1,IF(INDEX(CashFlow,Calculations!$O154,Nb_1+12+G$1)="","",INDEX(CashFlow,Calculations!$O154,Nb_1+12+G$1)),""))</f>
        <v>0</v>
      </c>
      <c r="H43" s="177">
        <f>IF($C$5=1,IF(Nb_1&gt;=H$1,IF(INDEX(CashFlow,Calculations!$O154,12+H$1)="","",INDEX(CashFlow,Calculations!$O154,12+H$1)),""),IF(Nb_2&gt;=H$1,IF(INDEX(CashFlow,Calculations!$O154,Nb_1+12+H$1)="","",INDEX(CashFlow,Calculations!$O154,Nb_1+12+H$1)),""))</f>
        <v>0</v>
      </c>
      <c r="I43" s="177" t="str">
        <f>IF($C$5=1,IF(Nb_1&gt;=I$1,IF(INDEX(CashFlow,Calculations!$O154,12+I$1)="","",INDEX(CashFlow,Calculations!$O154,12+I$1)),""),IF(Nb_2&gt;=I$1,IF(INDEX(CashFlow,Calculations!$O154,Nb_1+12+I$1)="","",INDEX(CashFlow,Calculations!$O154,Nb_1+12+I$1)),""))</f>
        <v/>
      </c>
      <c r="J43" s="150"/>
    </row>
    <row r="44" spans="3:10" ht="16.5" thickBot="1">
      <c r="C44" s="154"/>
      <c r="D44" s="143" t="str">
        <f>IF(INDEX(CashFlow,Calculations!O155,1)="","",INDEX(CashFlow,Calculations!O155,1))</f>
        <v xml:space="preserve">    Other Investing Cash Flow</v>
      </c>
      <c r="E44" s="178">
        <f>IF($C$5=1,IF(Nb_1&gt;=E$1,IF(INDEX(CashFlow,Calculations!$O155,12+E$1)="","",INDEX(CashFlow,Calculations!$O155,12+E$1)),""),IF(Nb_2&gt;=E$1,IF(INDEX(CashFlow,Calculations!$O155,Nb_1+12+E$1)="","",INDEX(CashFlow,Calculations!$O155,Nb_1+12+E$1)),""))</f>
        <v>0</v>
      </c>
      <c r="F44" s="178">
        <f>IF($C$5=1,IF(Nb_1&gt;=F$1,IF(INDEX(CashFlow,Calculations!$O155,12+F$1)="","",INDEX(CashFlow,Calculations!$O155,12+F$1)),""),IF(Nb_2&gt;=F$1,IF(INDEX(CashFlow,Calculations!$O155,Nb_1+12+F$1)="","",INDEX(CashFlow,Calculations!$O155,Nb_1+12+F$1)),""))</f>
        <v>0</v>
      </c>
      <c r="G44" s="178">
        <f>IF($C$5=1,IF(Nb_1&gt;=G$1,IF(INDEX(CashFlow,Calculations!$O155,12+G$1)="","",INDEX(CashFlow,Calculations!$O155,12+G$1)),""),IF(Nb_2&gt;=G$1,IF(INDEX(CashFlow,Calculations!$O155,Nb_1+12+G$1)="","",INDEX(CashFlow,Calculations!$O155,Nb_1+12+G$1)),""))</f>
        <v>0</v>
      </c>
      <c r="H44" s="178">
        <f>IF($C$5=1,IF(Nb_1&gt;=H$1,IF(INDEX(CashFlow,Calculations!$O155,12+H$1)="","",INDEX(CashFlow,Calculations!$O155,12+H$1)),""),IF(Nb_2&gt;=H$1,IF(INDEX(CashFlow,Calculations!$O155,Nb_1+12+H$1)="","",INDEX(CashFlow,Calculations!$O155,Nb_1+12+H$1)),""))</f>
        <v>0</v>
      </c>
      <c r="I44" s="178" t="str">
        <f>IF($C$5=1,IF(Nb_1&gt;=I$1,IF(INDEX(CashFlow,Calculations!$O155,12+I$1)="","",INDEX(CashFlow,Calculations!$O155,12+I$1)),""),IF(Nb_2&gt;=I$1,IF(INDEX(CashFlow,Calculations!$O155,Nb_1+12+I$1)="","",INDEX(CashFlow,Calculations!$O155,Nb_1+12+I$1)),""))</f>
        <v/>
      </c>
      <c r="J44" s="150"/>
    </row>
    <row r="45" spans="3:10" ht="15.75">
      <c r="C45" s="154"/>
      <c r="D45" s="139" t="str">
        <f>IF(INDEX(CashFlow,Calculations!O156,1)="","",INDEX(CashFlow,Calculations!O156,1))</f>
        <v>Cash from Investing Activities</v>
      </c>
      <c r="E45" s="179">
        <f>IF($C$5=1,IF(Nb_1&gt;=E$1,IF(INDEX(CashFlow,Calculations!$O156,12+E$1)="","",INDEX(CashFlow,Calculations!$O156,12+E$1)),""),IF(Nb_2&gt;=E$1,IF(INDEX(CashFlow,Calculations!$O156,Nb_1+12+E$1)="","",INDEX(CashFlow,Calculations!$O156,Nb_1+12+E$1)),""))</f>
        <v>0</v>
      </c>
      <c r="F45" s="179">
        <f>IF($C$5=1,IF(Nb_1&gt;=F$1,IF(INDEX(CashFlow,Calculations!$O156,12+F$1)="","",INDEX(CashFlow,Calculations!$O156,12+F$1)),""),IF(Nb_2&gt;=F$1,IF(INDEX(CashFlow,Calculations!$O156,Nb_1+12+F$1)="","",INDEX(CashFlow,Calculations!$O156,Nb_1+12+F$1)),""))</f>
        <v>0</v>
      </c>
      <c r="G45" s="179">
        <f>IF($C$5=1,IF(Nb_1&gt;=G$1,IF(INDEX(CashFlow,Calculations!$O156,12+G$1)="","",INDEX(CashFlow,Calculations!$O156,12+G$1)),""),IF(Nb_2&gt;=G$1,IF(INDEX(CashFlow,Calculations!$O156,Nb_1+12+G$1)="","",INDEX(CashFlow,Calculations!$O156,Nb_1+12+G$1)),""))</f>
        <v>0</v>
      </c>
      <c r="H45" s="179">
        <f>IF($C$5=1,IF(Nb_1&gt;=H$1,IF(INDEX(CashFlow,Calculations!$O156,12+H$1)="","",INDEX(CashFlow,Calculations!$O156,12+H$1)),""),IF(Nb_2&gt;=H$1,IF(INDEX(CashFlow,Calculations!$O156,Nb_1+12+H$1)="","",INDEX(CashFlow,Calculations!$O156,Nb_1+12+H$1)),""))</f>
        <v>0</v>
      </c>
      <c r="I45" s="179" t="str">
        <f>IF($C$5=1,IF(Nb_1&gt;=I$1,IF(INDEX(CashFlow,Calculations!$O156,12+I$1)="","",INDEX(CashFlow,Calculations!$O156,12+I$1)),""),IF(Nb_2&gt;=I$1,IF(INDEX(CashFlow,Calculations!$O156,Nb_1+12+I$1)="","",INDEX(CashFlow,Calculations!$O156,Nb_1+12+I$1)),""))</f>
        <v/>
      </c>
      <c r="J45" s="150"/>
    </row>
    <row r="46" spans="3:10" ht="15.75">
      <c r="C46" s="154"/>
      <c r="D46" s="137" t="str">
        <f>IF(INDEX(CashFlow,Calculations!O157,1)="","",INDEX(CashFlow,Calculations!O157,1))</f>
        <v/>
      </c>
      <c r="E46" s="180" t="str">
        <f>IF($C$5=1,IF(Nb_1&gt;=E$1,IF(INDEX(CashFlow,Calculations!$O157,12+E$1)="","",INDEX(CashFlow,Calculations!$O157,12+E$1)),""),IF(Nb_2&gt;=E$1,IF(INDEX(CashFlow,Calculations!$O157,Nb_1+12+E$1)="","",INDEX(CashFlow,Calculations!$O157,Nb_1+12+E$1)),""))</f>
        <v/>
      </c>
      <c r="F46" s="180" t="str">
        <f>IF($C$5=1,IF(Nb_1&gt;=F$1,IF(INDEX(CashFlow,Calculations!$O157,12+F$1)="","",INDEX(CashFlow,Calculations!$O157,12+F$1)),""),IF(Nb_2&gt;=F$1,IF(INDEX(CashFlow,Calculations!$O157,Nb_1+12+F$1)="","",INDEX(CashFlow,Calculations!$O157,Nb_1+12+F$1)),""))</f>
        <v/>
      </c>
      <c r="G46" s="180" t="str">
        <f>IF($C$5=1,IF(Nb_1&gt;=G$1,IF(INDEX(CashFlow,Calculations!$O157,12+G$1)="","",INDEX(CashFlow,Calculations!$O157,12+G$1)),""),IF(Nb_2&gt;=G$1,IF(INDEX(CashFlow,Calculations!$O157,Nb_1+12+G$1)="","",INDEX(CashFlow,Calculations!$O157,Nb_1+12+G$1)),""))</f>
        <v/>
      </c>
      <c r="H46" s="180" t="str">
        <f>IF($C$5=1,IF(Nb_1&gt;=H$1,IF(INDEX(CashFlow,Calculations!$O157,12+H$1)="","",INDEX(CashFlow,Calculations!$O157,12+H$1)),""),IF(Nb_2&gt;=H$1,IF(INDEX(CashFlow,Calculations!$O157,Nb_1+12+H$1)="","",INDEX(CashFlow,Calculations!$O157,Nb_1+12+H$1)),""))</f>
        <v/>
      </c>
      <c r="I46" s="180" t="str">
        <f>IF($C$5=1,IF(Nb_1&gt;=I$1,IF(INDEX(CashFlow,Calculations!$O157,12+I$1)="","",INDEX(CashFlow,Calculations!$O157,12+I$1)),""),IF(Nb_2&gt;=I$1,IF(INDEX(CashFlow,Calculations!$O157,Nb_1+12+I$1)="","",INDEX(CashFlow,Calculations!$O157,Nb_1+12+I$1)),""))</f>
        <v/>
      </c>
      <c r="J46" s="150"/>
    </row>
    <row r="47" spans="3:10" ht="15.75">
      <c r="C47" s="154"/>
      <c r="D47" s="141" t="str">
        <f>IF(INDEX(CashFlow,Calculations!O158,1)="","",INDEX(CashFlow,Calculations!O158,1))</f>
        <v>Financing Cash Flow Items</v>
      </c>
      <c r="E47" s="176">
        <f>IF($C$5=1,IF(Nb_1&gt;=E$1,IF(INDEX(CashFlow,Calculations!$O158,12+E$1)="","",INDEX(CashFlow,Calculations!$O158,12+E$1)),""),IF(Nb_2&gt;=E$1,IF(INDEX(CashFlow,Calculations!$O158,Nb_1+12+E$1)="","",INDEX(CashFlow,Calculations!$O158,Nb_1+12+E$1)),""))</f>
        <v>0</v>
      </c>
      <c r="F47" s="176">
        <f>IF($C$5=1,IF(Nb_1&gt;=F$1,IF(INDEX(CashFlow,Calculations!$O158,12+F$1)="","",INDEX(CashFlow,Calculations!$O158,12+F$1)),""),IF(Nb_2&gt;=F$1,IF(INDEX(CashFlow,Calculations!$O158,Nb_1+12+F$1)="","",INDEX(CashFlow,Calculations!$O158,Nb_1+12+F$1)),""))</f>
        <v>0</v>
      </c>
      <c r="G47" s="176">
        <f>IF($C$5=1,IF(Nb_1&gt;=G$1,IF(INDEX(CashFlow,Calculations!$O158,12+G$1)="","",INDEX(CashFlow,Calculations!$O158,12+G$1)),""),IF(Nb_2&gt;=G$1,IF(INDEX(CashFlow,Calculations!$O158,Nb_1+12+G$1)="","",INDEX(CashFlow,Calculations!$O158,Nb_1+12+G$1)),""))</f>
        <v>0</v>
      </c>
      <c r="H47" s="176">
        <f>IF($C$5=1,IF(Nb_1&gt;=H$1,IF(INDEX(CashFlow,Calculations!$O158,12+H$1)="","",INDEX(CashFlow,Calculations!$O158,12+H$1)),""),IF(Nb_2&gt;=H$1,IF(INDEX(CashFlow,Calculations!$O158,Nb_1+12+H$1)="","",INDEX(CashFlow,Calculations!$O158,Nb_1+12+H$1)),""))</f>
        <v>0</v>
      </c>
      <c r="I47" s="176" t="str">
        <f>IF($C$5=1,IF(Nb_1&gt;=I$1,IF(INDEX(CashFlow,Calculations!$O158,12+I$1)="","",INDEX(CashFlow,Calculations!$O158,12+I$1)),""),IF(Nb_2&gt;=I$1,IF(INDEX(CashFlow,Calculations!$O158,Nb_1+12+I$1)="","",INDEX(CashFlow,Calculations!$O158,Nb_1+12+I$1)),""))</f>
        <v/>
      </c>
      <c r="J47" s="150"/>
    </row>
    <row r="48" spans="3:10" ht="15.75">
      <c r="C48" s="154"/>
      <c r="D48" s="142" t="str">
        <f>IF(INDEX(CashFlow,Calculations!O159,1)="","",INDEX(CashFlow,Calculations!O159,1))</f>
        <v xml:space="preserve">    Other Financing Cash Flow</v>
      </c>
      <c r="E48" s="177">
        <f>IF($C$5=1,IF(Nb_1&gt;=E$1,IF(INDEX(CashFlow,Calculations!$O159,12+E$1)="","",INDEX(CashFlow,Calculations!$O159,12+E$1)),""),IF(Nb_2&gt;=E$1,IF(INDEX(CashFlow,Calculations!$O159,Nb_1+12+E$1)="","",INDEX(CashFlow,Calculations!$O159,Nb_1+12+E$1)),""))</f>
        <v>0</v>
      </c>
      <c r="F48" s="177">
        <f>IF($C$5=1,IF(Nb_1&gt;=F$1,IF(INDEX(CashFlow,Calculations!$O159,12+F$1)="","",INDEX(CashFlow,Calculations!$O159,12+F$1)),""),IF(Nb_2&gt;=F$1,IF(INDEX(CashFlow,Calculations!$O159,Nb_1+12+F$1)="","",INDEX(CashFlow,Calculations!$O159,Nb_1+12+F$1)),""))</f>
        <v>0</v>
      </c>
      <c r="G48" s="177">
        <f>IF($C$5=1,IF(Nb_1&gt;=G$1,IF(INDEX(CashFlow,Calculations!$O159,12+G$1)="","",INDEX(CashFlow,Calculations!$O159,12+G$1)),""),IF(Nb_2&gt;=G$1,IF(INDEX(CashFlow,Calculations!$O159,Nb_1+12+G$1)="","",INDEX(CashFlow,Calculations!$O159,Nb_1+12+G$1)),""))</f>
        <v>0</v>
      </c>
      <c r="H48" s="177">
        <f>IF($C$5=1,IF(Nb_1&gt;=H$1,IF(INDEX(CashFlow,Calculations!$O159,12+H$1)="","",INDEX(CashFlow,Calculations!$O159,12+H$1)),""),IF(Nb_2&gt;=H$1,IF(INDEX(CashFlow,Calculations!$O159,Nb_1+12+H$1)="","",INDEX(CashFlow,Calculations!$O159,Nb_1+12+H$1)),""))</f>
        <v>0</v>
      </c>
      <c r="I48" s="177" t="str">
        <f>IF($C$5=1,IF(Nb_1&gt;=I$1,IF(INDEX(CashFlow,Calculations!$O159,12+I$1)="","",INDEX(CashFlow,Calculations!$O159,12+I$1)),""),IF(Nb_2&gt;=I$1,IF(INDEX(CashFlow,Calculations!$O159,Nb_1+12+I$1)="","",INDEX(CashFlow,Calculations!$O159,Nb_1+12+I$1)),""))</f>
        <v/>
      </c>
      <c r="J48" s="150"/>
    </row>
    <row r="49" spans="1:10" ht="15.75">
      <c r="C49" s="154"/>
      <c r="D49" s="142" t="str">
        <f>IF(INDEX(CashFlow,Calculations!O160,1)="","",INDEX(CashFlow,Calculations!O160,1))</f>
        <v>Total Cash Dividends Paid</v>
      </c>
      <c r="E49" s="177">
        <f>IF($C$5=1,IF(Nb_1&gt;=E$1,IF(INDEX(CashFlow,Calculations!$O160,12+E$1)="","",INDEX(CashFlow,Calculations!$O160,12+E$1)),""),IF(Nb_2&gt;=E$1,IF(INDEX(CashFlow,Calculations!$O160,Nb_1+12+E$1)="","",INDEX(CashFlow,Calculations!$O160,Nb_1+12+E$1)),""))</f>
        <v>0</v>
      </c>
      <c r="F49" s="177">
        <f>IF($C$5=1,IF(Nb_1&gt;=F$1,IF(INDEX(CashFlow,Calculations!$O160,12+F$1)="","",INDEX(CashFlow,Calculations!$O160,12+F$1)),""),IF(Nb_2&gt;=F$1,IF(INDEX(CashFlow,Calculations!$O160,Nb_1+12+F$1)="","",INDEX(CashFlow,Calculations!$O160,Nb_1+12+F$1)),""))</f>
        <v>0</v>
      </c>
      <c r="G49" s="177">
        <f>IF($C$5=1,IF(Nb_1&gt;=G$1,IF(INDEX(CashFlow,Calculations!$O160,12+G$1)="","",INDEX(CashFlow,Calculations!$O160,12+G$1)),""),IF(Nb_2&gt;=G$1,IF(INDEX(CashFlow,Calculations!$O160,Nb_1+12+G$1)="","",INDEX(CashFlow,Calculations!$O160,Nb_1+12+G$1)),""))</f>
        <v>0</v>
      </c>
      <c r="H49" s="177">
        <f>IF($C$5=1,IF(Nb_1&gt;=H$1,IF(INDEX(CashFlow,Calculations!$O160,12+H$1)="","",INDEX(CashFlow,Calculations!$O160,12+H$1)),""),IF(Nb_2&gt;=H$1,IF(INDEX(CashFlow,Calculations!$O160,Nb_1+12+H$1)="","",INDEX(CashFlow,Calculations!$O160,Nb_1+12+H$1)),""))</f>
        <v>0</v>
      </c>
      <c r="I49" s="177" t="str">
        <f>IF($C$5=1,IF(Nb_1&gt;=I$1,IF(INDEX(CashFlow,Calculations!$O160,12+I$1)="","",INDEX(CashFlow,Calculations!$O160,12+I$1)),""),IF(Nb_2&gt;=I$1,IF(INDEX(CashFlow,Calculations!$O160,Nb_1+12+I$1)="","",INDEX(CashFlow,Calculations!$O160,Nb_1+12+I$1)),""))</f>
        <v/>
      </c>
      <c r="J49" s="150"/>
    </row>
    <row r="50" spans="1:10" ht="15.75">
      <c r="C50" s="154"/>
      <c r="D50" s="142" t="str">
        <f>IF(INDEX(CashFlow,Calculations!O161,1)="","",INDEX(CashFlow,Calculations!O161,1))</f>
        <v>Issuance (Retirement) of Stock, Net</v>
      </c>
      <c r="E50" s="177">
        <f>IF($C$5=1,IF(Nb_1&gt;=E$1,IF(INDEX(CashFlow,Calculations!$O161,12+E$1)="","",INDEX(CashFlow,Calculations!$O161,12+E$1)),""),IF(Nb_2&gt;=E$1,IF(INDEX(CashFlow,Calculations!$O161,Nb_1+12+E$1)="","",INDEX(CashFlow,Calculations!$O161,Nb_1+12+E$1)),""))</f>
        <v>0</v>
      </c>
      <c r="F50" s="177">
        <f>IF($C$5=1,IF(Nb_1&gt;=F$1,IF(INDEX(CashFlow,Calculations!$O161,12+F$1)="","",INDEX(CashFlow,Calculations!$O161,12+F$1)),""),IF(Nb_2&gt;=F$1,IF(INDEX(CashFlow,Calculations!$O161,Nb_1+12+F$1)="","",INDEX(CashFlow,Calculations!$O161,Nb_1+12+F$1)),""))</f>
        <v>0</v>
      </c>
      <c r="G50" s="177">
        <f>IF($C$5=1,IF(Nb_1&gt;=G$1,IF(INDEX(CashFlow,Calculations!$O161,12+G$1)="","",INDEX(CashFlow,Calculations!$O161,12+G$1)),""),IF(Nb_2&gt;=G$1,IF(INDEX(CashFlow,Calculations!$O161,Nb_1+12+G$1)="","",INDEX(CashFlow,Calculations!$O161,Nb_1+12+G$1)),""))</f>
        <v>0</v>
      </c>
      <c r="H50" s="177">
        <f>IF($C$5=1,IF(Nb_1&gt;=H$1,IF(INDEX(CashFlow,Calculations!$O161,12+H$1)="","",INDEX(CashFlow,Calculations!$O161,12+H$1)),""),IF(Nb_2&gt;=H$1,IF(INDEX(CashFlow,Calculations!$O161,Nb_1+12+H$1)="","",INDEX(CashFlow,Calculations!$O161,Nb_1+12+H$1)),""))</f>
        <v>0</v>
      </c>
      <c r="I50" s="177" t="str">
        <f>IF($C$5=1,IF(Nb_1&gt;=I$1,IF(INDEX(CashFlow,Calculations!$O161,12+I$1)="","",INDEX(CashFlow,Calculations!$O161,12+I$1)),""),IF(Nb_2&gt;=I$1,IF(INDEX(CashFlow,Calculations!$O161,Nb_1+12+I$1)="","",INDEX(CashFlow,Calculations!$O161,Nb_1+12+I$1)),""))</f>
        <v/>
      </c>
      <c r="J50" s="150"/>
    </row>
    <row r="51" spans="1:10" ht="16.5" thickBot="1">
      <c r="C51" s="154"/>
      <c r="D51" s="143" t="str">
        <f>IF(INDEX(CashFlow,Calculations!O162,1)="","",INDEX(CashFlow,Calculations!O162,1))</f>
        <v>Issuance (Retirement) of Debt, Net</v>
      </c>
      <c r="E51" s="178">
        <f>IF($C$5=1,IF(Nb_1&gt;=E$1,IF(INDEX(CashFlow,Calculations!$O162,12+E$1)="","",INDEX(CashFlow,Calculations!$O162,12+E$1)),""),IF(Nb_2&gt;=E$1,IF(INDEX(CashFlow,Calculations!$O162,Nb_1+12+E$1)="","",INDEX(CashFlow,Calculations!$O162,Nb_1+12+E$1)),""))</f>
        <v>0</v>
      </c>
      <c r="F51" s="178">
        <f>IF($C$5=1,IF(Nb_1&gt;=F$1,IF(INDEX(CashFlow,Calculations!$O162,12+F$1)="","",INDEX(CashFlow,Calculations!$O162,12+F$1)),""),IF(Nb_2&gt;=F$1,IF(INDEX(CashFlow,Calculations!$O162,Nb_1+12+F$1)="","",INDEX(CashFlow,Calculations!$O162,Nb_1+12+F$1)),""))</f>
        <v>0</v>
      </c>
      <c r="G51" s="178">
        <f>IF($C$5=1,IF(Nb_1&gt;=G$1,IF(INDEX(CashFlow,Calculations!$O162,12+G$1)="","",INDEX(CashFlow,Calculations!$O162,12+G$1)),""),IF(Nb_2&gt;=G$1,IF(INDEX(CashFlow,Calculations!$O162,Nb_1+12+G$1)="","",INDEX(CashFlow,Calculations!$O162,Nb_1+12+G$1)),""))</f>
        <v>0</v>
      </c>
      <c r="H51" s="178">
        <f>IF($C$5=1,IF(Nb_1&gt;=H$1,IF(INDEX(CashFlow,Calculations!$O162,12+H$1)="","",INDEX(CashFlow,Calculations!$O162,12+H$1)),""),IF(Nb_2&gt;=H$1,IF(INDEX(CashFlow,Calculations!$O162,Nb_1+12+H$1)="","",INDEX(CashFlow,Calculations!$O162,Nb_1+12+H$1)),""))</f>
        <v>0</v>
      </c>
      <c r="I51" s="178" t="str">
        <f>IF($C$5=1,IF(Nb_1&gt;=I$1,IF(INDEX(CashFlow,Calculations!$O162,12+I$1)="","",INDEX(CashFlow,Calculations!$O162,12+I$1)),""),IF(Nb_2&gt;=I$1,IF(INDEX(CashFlow,Calculations!$O162,Nb_1+12+I$1)="","",INDEX(CashFlow,Calculations!$O162,Nb_1+12+I$1)),""))</f>
        <v/>
      </c>
      <c r="J51" s="150"/>
    </row>
    <row r="52" spans="1:10" ht="15.75">
      <c r="C52" s="154"/>
      <c r="D52" s="139" t="str">
        <f>IF(INDEX(CashFlow,Calculations!O163,1)="","",INDEX(CashFlow,Calculations!O163,1))</f>
        <v>Cash from Financing Activities</v>
      </c>
      <c r="E52" s="179">
        <f>IF($C$5=1,IF(Nb_1&gt;=E$1,IF(INDEX(CashFlow,Calculations!$O163,12+E$1)="","",INDEX(CashFlow,Calculations!$O163,12+E$1)),""),IF(Nb_2&gt;=E$1,IF(INDEX(CashFlow,Calculations!$O163,Nb_1+12+E$1)="","",INDEX(CashFlow,Calculations!$O163,Nb_1+12+E$1)),""))</f>
        <v>0</v>
      </c>
      <c r="F52" s="179">
        <f>IF($C$5=1,IF(Nb_1&gt;=F$1,IF(INDEX(CashFlow,Calculations!$O163,12+F$1)="","",INDEX(CashFlow,Calculations!$O163,12+F$1)),""),IF(Nb_2&gt;=F$1,IF(INDEX(CashFlow,Calculations!$O163,Nb_1+12+F$1)="","",INDEX(CashFlow,Calculations!$O163,Nb_1+12+F$1)),""))</f>
        <v>0</v>
      </c>
      <c r="G52" s="179">
        <f>IF($C$5=1,IF(Nb_1&gt;=G$1,IF(INDEX(CashFlow,Calculations!$O163,12+G$1)="","",INDEX(CashFlow,Calculations!$O163,12+G$1)),""),IF(Nb_2&gt;=G$1,IF(INDEX(CashFlow,Calculations!$O163,Nb_1+12+G$1)="","",INDEX(CashFlow,Calculations!$O163,Nb_1+12+G$1)),""))</f>
        <v>0</v>
      </c>
      <c r="H52" s="179">
        <f>IF($C$5=1,IF(Nb_1&gt;=H$1,IF(INDEX(CashFlow,Calculations!$O163,12+H$1)="","",INDEX(CashFlow,Calculations!$O163,12+H$1)),""),IF(Nb_2&gt;=H$1,IF(INDEX(CashFlow,Calculations!$O163,Nb_1+12+H$1)="","",INDEX(CashFlow,Calculations!$O163,Nb_1+12+H$1)),""))</f>
        <v>0</v>
      </c>
      <c r="I52" s="179" t="str">
        <f>IF($C$5=1,IF(Nb_1&gt;=I$1,IF(INDEX(CashFlow,Calculations!$O163,12+I$1)="","",INDEX(CashFlow,Calculations!$O163,12+I$1)),""),IF(Nb_2&gt;=I$1,IF(INDEX(CashFlow,Calculations!$O163,Nb_1+12+I$1)="","",INDEX(CashFlow,Calculations!$O163,Nb_1+12+I$1)),""))</f>
        <v/>
      </c>
      <c r="J52" s="150"/>
    </row>
    <row r="53" spans="1:10" ht="15.75">
      <c r="C53" s="154"/>
      <c r="D53" s="137" t="str">
        <f>IF(INDEX(CashFlow,Calculations!O164,1)="","",INDEX(CashFlow,Calculations!O164,1))</f>
        <v/>
      </c>
      <c r="E53" s="180" t="str">
        <f>IF($C$5=1,IF(Nb_1&gt;=E$1,IF(INDEX(CashFlow,Calculations!$O164,12+E$1)="","",INDEX(CashFlow,Calculations!$O164,12+E$1)),""),IF(Nb_2&gt;=E$1,IF(INDEX(CashFlow,Calculations!$O164,Nb_1+12+E$1)="","",INDEX(CashFlow,Calculations!$O164,Nb_1+12+E$1)),""))</f>
        <v/>
      </c>
      <c r="F53" s="180" t="str">
        <f>IF($C$5=1,IF(Nb_1&gt;=F$1,IF(INDEX(CashFlow,Calculations!$O164,12+F$1)="","",INDEX(CashFlow,Calculations!$O164,12+F$1)),""),IF(Nb_2&gt;=F$1,IF(INDEX(CashFlow,Calculations!$O164,Nb_1+12+F$1)="","",INDEX(CashFlow,Calculations!$O164,Nb_1+12+F$1)),""))</f>
        <v/>
      </c>
      <c r="G53" s="180" t="str">
        <f>IF($C$5=1,IF(Nb_1&gt;=G$1,IF(INDEX(CashFlow,Calculations!$O164,12+G$1)="","",INDEX(CashFlow,Calculations!$O164,12+G$1)),""),IF(Nb_2&gt;=G$1,IF(INDEX(CashFlow,Calculations!$O164,Nb_1+12+G$1)="","",INDEX(CashFlow,Calculations!$O164,Nb_1+12+G$1)),""))</f>
        <v/>
      </c>
      <c r="H53" s="180" t="str">
        <f>IF($C$5=1,IF(Nb_1&gt;=H$1,IF(INDEX(CashFlow,Calculations!$O164,12+H$1)="","",INDEX(CashFlow,Calculations!$O164,12+H$1)),""),IF(Nb_2&gt;=H$1,IF(INDEX(CashFlow,Calculations!$O164,Nb_1+12+H$1)="","",INDEX(CashFlow,Calculations!$O164,Nb_1+12+H$1)),""))</f>
        <v/>
      </c>
      <c r="I53" s="180" t="str">
        <f>IF($C$5=1,IF(Nb_1&gt;=I$1,IF(INDEX(CashFlow,Calculations!$O164,12+I$1)="","",INDEX(CashFlow,Calculations!$O164,12+I$1)),""),IF(Nb_2&gt;=I$1,IF(INDEX(CashFlow,Calculations!$O164,Nb_1+12+I$1)="","",INDEX(CashFlow,Calculations!$O164,Nb_1+12+I$1)),""))</f>
        <v/>
      </c>
      <c r="J53" s="150"/>
    </row>
    <row r="54" spans="1:10" ht="16.5" thickBot="1">
      <c r="C54" s="154"/>
      <c r="D54" s="137" t="str">
        <f>IF(INDEX(CashFlow,Calculations!O165,1)="","",INDEX(CashFlow,Calculations!O165,1))</f>
        <v>Foreign Exchange Effects</v>
      </c>
      <c r="E54" s="180">
        <f>IF($C$5=1,IF(Nb_1&gt;=E$1,IF(INDEX(CashFlow,Calculations!$O165,12+E$1)="","",INDEX(CashFlow,Calculations!$O165,12+E$1)),""),IF(Nb_2&gt;=E$1,IF(INDEX(CashFlow,Calculations!$O165,Nb_1+12+E$1)="","",INDEX(CashFlow,Calculations!$O165,Nb_1+12+E$1)),""))</f>
        <v>0</v>
      </c>
      <c r="F54" s="180">
        <f>IF($C$5=1,IF(Nb_1&gt;=F$1,IF(INDEX(CashFlow,Calculations!$O165,12+F$1)="","",INDEX(CashFlow,Calculations!$O165,12+F$1)),""),IF(Nb_2&gt;=F$1,IF(INDEX(CashFlow,Calculations!$O165,Nb_1+12+F$1)="","",INDEX(CashFlow,Calculations!$O165,Nb_1+12+F$1)),""))</f>
        <v>0</v>
      </c>
      <c r="G54" s="180">
        <f>IF($C$5=1,IF(Nb_1&gt;=G$1,IF(INDEX(CashFlow,Calculations!$O165,12+G$1)="","",INDEX(CashFlow,Calculations!$O165,12+G$1)),""),IF(Nb_2&gt;=G$1,IF(INDEX(CashFlow,Calculations!$O165,Nb_1+12+G$1)="","",INDEX(CashFlow,Calculations!$O165,Nb_1+12+G$1)),""))</f>
        <v>0</v>
      </c>
      <c r="H54" s="180">
        <f>IF($C$5=1,IF(Nb_1&gt;=H$1,IF(INDEX(CashFlow,Calculations!$O165,12+H$1)="","",INDEX(CashFlow,Calculations!$O165,12+H$1)),""),IF(Nb_2&gt;=H$1,IF(INDEX(CashFlow,Calculations!$O165,Nb_1+12+H$1)="","",INDEX(CashFlow,Calculations!$O165,Nb_1+12+H$1)),""))</f>
        <v>0</v>
      </c>
      <c r="I54" s="180" t="str">
        <f>IF($C$5=1,IF(Nb_1&gt;=I$1,IF(INDEX(CashFlow,Calculations!$O165,12+I$1)="","",INDEX(CashFlow,Calculations!$O165,12+I$1)),""),IF(Nb_2&gt;=I$1,IF(INDEX(CashFlow,Calculations!$O165,Nb_1+12+I$1)="","",INDEX(CashFlow,Calculations!$O165,Nb_1+12+I$1)),""))</f>
        <v/>
      </c>
      <c r="J54" s="150"/>
    </row>
    <row r="55" spans="1:10" ht="15.75">
      <c r="C55" s="154"/>
      <c r="D55" s="140" t="str">
        <f>IF(INDEX(CashFlow,Calculations!O166,1)="","",INDEX(CashFlow,Calculations!O166,1))</f>
        <v>Net Change in Cash</v>
      </c>
      <c r="E55" s="181">
        <f>IF($C$5=1,IF(Nb_1&gt;=E$1,IF(INDEX(CashFlow,Calculations!$O166,12+E$1)="","",INDEX(CashFlow,Calculations!$O166,12+E$1)),""),IF(Nb_2&gt;=E$1,IF(INDEX(CashFlow,Calculations!$O166,Nb_1+12+E$1)="","",INDEX(CashFlow,Calculations!$O166,Nb_1+12+E$1)),""))</f>
        <v>0</v>
      </c>
      <c r="F55" s="181">
        <f>IF($C$5=1,IF(Nb_1&gt;=F$1,IF(INDEX(CashFlow,Calculations!$O166,12+F$1)="","",INDEX(CashFlow,Calculations!$O166,12+F$1)),""),IF(Nb_2&gt;=F$1,IF(INDEX(CashFlow,Calculations!$O166,Nb_1+12+F$1)="","",INDEX(CashFlow,Calculations!$O166,Nb_1+12+F$1)),""))</f>
        <v>0</v>
      </c>
      <c r="G55" s="181">
        <f>IF($C$5=1,IF(Nb_1&gt;=G$1,IF(INDEX(CashFlow,Calculations!$O166,12+G$1)="","",INDEX(CashFlow,Calculations!$O166,12+G$1)),""),IF(Nb_2&gt;=G$1,IF(INDEX(CashFlow,Calculations!$O166,Nb_1+12+G$1)="","",INDEX(CashFlow,Calculations!$O166,Nb_1+12+G$1)),""))</f>
        <v>0</v>
      </c>
      <c r="H55" s="181">
        <f>IF($C$5=1,IF(Nb_1&gt;=H$1,IF(INDEX(CashFlow,Calculations!$O166,12+H$1)="","",INDEX(CashFlow,Calculations!$O166,12+H$1)),""),IF(Nb_2&gt;=H$1,IF(INDEX(CashFlow,Calculations!$O166,Nb_1+12+H$1)="","",INDEX(CashFlow,Calculations!$O166,Nb_1+12+H$1)),""))</f>
        <v>0</v>
      </c>
      <c r="I55" s="181" t="str">
        <f>IF($C$5=1,IF(Nb_1&gt;=I$1,IF(INDEX(CashFlow,Calculations!$O166,12+I$1)="","",INDEX(CashFlow,Calculations!$O166,12+I$1)),""),IF(Nb_2&gt;=I$1,IF(INDEX(CashFlow,Calculations!$O166,Nb_1+12+I$1)="","",INDEX(CashFlow,Calculations!$O166,Nb_1+12+I$1)),""))</f>
        <v/>
      </c>
      <c r="J55" s="150"/>
    </row>
    <row r="56" spans="1:10" ht="15.75">
      <c r="C56" s="154"/>
      <c r="D56" s="137" t="str">
        <f>IF(INDEX(CashFlow,Calculations!O167,1)="","",INDEX(CashFlow,Calculations!O167,1))</f>
        <v/>
      </c>
      <c r="E56" s="180" t="str">
        <f>IF($C$5=1,IF(Nb_1&gt;=E$1,IF(INDEX(CashFlow,Calculations!$O167,12+E$1)="","",INDEX(CashFlow,Calculations!$O167,12+E$1)),""),IF(Nb_2&gt;=E$1,IF(INDEX(CashFlow,Calculations!$O167,Nb_1+12+E$1)="","",INDEX(CashFlow,Calculations!$O167,Nb_1+12+E$1)),""))</f>
        <v/>
      </c>
      <c r="F56" s="180" t="str">
        <f>IF($C$5=1,IF(Nb_1&gt;=F$1,IF(INDEX(CashFlow,Calculations!$O167,12+F$1)="","",INDEX(CashFlow,Calculations!$O167,12+F$1)),""),IF(Nb_2&gt;=F$1,IF(INDEX(CashFlow,Calculations!$O167,Nb_1+12+F$1)="","",INDEX(CashFlow,Calculations!$O167,Nb_1+12+F$1)),""))</f>
        <v/>
      </c>
      <c r="G56" s="180" t="str">
        <f>IF($C$5=1,IF(Nb_1&gt;=G$1,IF(INDEX(CashFlow,Calculations!$O167,12+G$1)="","",INDEX(CashFlow,Calculations!$O167,12+G$1)),""),IF(Nb_2&gt;=G$1,IF(INDEX(CashFlow,Calculations!$O167,Nb_1+12+G$1)="","",INDEX(CashFlow,Calculations!$O167,Nb_1+12+G$1)),""))</f>
        <v/>
      </c>
      <c r="H56" s="180" t="str">
        <f>IF($C$5=1,IF(Nb_1&gt;=H$1,IF(INDEX(CashFlow,Calculations!$O167,12+H$1)="","",INDEX(CashFlow,Calculations!$O167,12+H$1)),""),IF(Nb_2&gt;=H$1,IF(INDEX(CashFlow,Calculations!$O167,Nb_1+12+H$1)="","",INDEX(CashFlow,Calculations!$O167,Nb_1+12+H$1)),""))</f>
        <v/>
      </c>
      <c r="I56" s="180" t="str">
        <f>IF($C$5=1,IF(Nb_1&gt;=I$1,IF(INDEX(CashFlow,Calculations!$O167,12+I$1)="","",INDEX(CashFlow,Calculations!$O167,12+I$1)),""),IF(Nb_2&gt;=I$1,IF(INDEX(CashFlow,Calculations!$O167,Nb_1+12+I$1)="","",INDEX(CashFlow,Calculations!$O167,Nb_1+12+I$1)),""))</f>
        <v/>
      </c>
      <c r="J56" s="150"/>
    </row>
    <row r="57" spans="1:10" ht="15.75">
      <c r="C57" s="154"/>
      <c r="D57" s="141" t="str">
        <f>IF(INDEX(CashFlow,Calculations!O168,1)="","",INDEX(CashFlow,Calculations!O168,1))</f>
        <v>Net Cash - Beginning Balance</v>
      </c>
      <c r="E57" s="176">
        <f>IF($C$5=1,IF(Nb_1&gt;=E$1,IF(INDEX(CashFlow,Calculations!$O168,12+E$1)="","",INDEX(CashFlow,Calculations!$O168,12+E$1)),""),IF(Nb_2&gt;=E$1,IF(INDEX(CashFlow,Calculations!$O168,Nb_1+12+E$1)="","",INDEX(CashFlow,Calculations!$O168,Nb_1+12+E$1)),""))</f>
        <v>0</v>
      </c>
      <c r="F57" s="176">
        <f>IF($C$5=1,IF(Nb_1&gt;=F$1,IF(INDEX(CashFlow,Calculations!$O168,12+F$1)="","",INDEX(CashFlow,Calculations!$O168,12+F$1)),""),IF(Nb_2&gt;=F$1,IF(INDEX(CashFlow,Calculations!$O168,Nb_1+12+F$1)="","",INDEX(CashFlow,Calculations!$O168,Nb_1+12+F$1)),""))</f>
        <v>0</v>
      </c>
      <c r="G57" s="176">
        <f>IF($C$5=1,IF(Nb_1&gt;=G$1,IF(INDEX(CashFlow,Calculations!$O168,12+G$1)="","",INDEX(CashFlow,Calculations!$O168,12+G$1)),""),IF(Nb_2&gt;=G$1,IF(INDEX(CashFlow,Calculations!$O168,Nb_1+12+G$1)="","",INDEX(CashFlow,Calculations!$O168,Nb_1+12+G$1)),""))</f>
        <v>0</v>
      </c>
      <c r="H57" s="176">
        <f>IF($C$5=1,IF(Nb_1&gt;=H$1,IF(INDEX(CashFlow,Calculations!$O168,12+H$1)="","",INDEX(CashFlow,Calculations!$O168,12+H$1)),""),IF(Nb_2&gt;=H$1,IF(INDEX(CashFlow,Calculations!$O168,Nb_1+12+H$1)="","",INDEX(CashFlow,Calculations!$O168,Nb_1+12+H$1)),""))</f>
        <v>0</v>
      </c>
      <c r="I57" s="176" t="str">
        <f>IF($C$5=1,IF(Nb_1&gt;=I$1,IF(INDEX(CashFlow,Calculations!$O168,12+I$1)="","",INDEX(CashFlow,Calculations!$O168,12+I$1)),""),IF(Nb_2&gt;=I$1,IF(INDEX(CashFlow,Calculations!$O168,Nb_1+12+I$1)="","",INDEX(CashFlow,Calculations!$O168,Nb_1+12+I$1)),""))</f>
        <v/>
      </c>
      <c r="J57" s="150"/>
    </row>
    <row r="58" spans="1:10" ht="15.75">
      <c r="C58" s="154"/>
      <c r="D58" s="142" t="str">
        <f>IF(INDEX(CashFlow,Calculations!O169,1)="","",INDEX(CashFlow,Calculations!O169,1))</f>
        <v>Net Cash - Ending Balance</v>
      </c>
      <c r="E58" s="177">
        <f>IF($C$5=1,IF(Nb_1&gt;=E$1,IF(INDEX(CashFlow,Calculations!$O169,12+E$1)="","",INDEX(CashFlow,Calculations!$O169,12+E$1)),""),IF(Nb_2&gt;=E$1,IF(INDEX(CashFlow,Calculations!$O169,Nb_1+12+E$1)="","",INDEX(CashFlow,Calculations!$O169,Nb_1+12+E$1)),""))</f>
        <v>0</v>
      </c>
      <c r="F58" s="177">
        <f>IF($C$5=1,IF(Nb_1&gt;=F$1,IF(INDEX(CashFlow,Calculations!$O169,12+F$1)="","",INDEX(CashFlow,Calculations!$O169,12+F$1)),""),IF(Nb_2&gt;=F$1,IF(INDEX(CashFlow,Calculations!$O169,Nb_1+12+F$1)="","",INDEX(CashFlow,Calculations!$O169,Nb_1+12+F$1)),""))</f>
        <v>0</v>
      </c>
      <c r="G58" s="177">
        <f>IF($C$5=1,IF(Nb_1&gt;=G$1,IF(INDEX(CashFlow,Calculations!$O169,12+G$1)="","",INDEX(CashFlow,Calculations!$O169,12+G$1)),""),IF(Nb_2&gt;=G$1,IF(INDEX(CashFlow,Calculations!$O169,Nb_1+12+G$1)="","",INDEX(CashFlow,Calculations!$O169,Nb_1+12+G$1)),""))</f>
        <v>0</v>
      </c>
      <c r="H58" s="177">
        <f>IF($C$5=1,IF(Nb_1&gt;=H$1,IF(INDEX(CashFlow,Calculations!$O169,12+H$1)="","",INDEX(CashFlow,Calculations!$O169,12+H$1)),""),IF(Nb_2&gt;=H$1,IF(INDEX(CashFlow,Calculations!$O169,Nb_1+12+H$1)="","",INDEX(CashFlow,Calculations!$O169,Nb_1+12+H$1)),""))</f>
        <v>0</v>
      </c>
      <c r="I58" s="177" t="str">
        <f>IF($C$5=1,IF(Nb_1&gt;=I$1,IF(INDEX(CashFlow,Calculations!$O169,12+I$1)="","",INDEX(CashFlow,Calculations!$O169,12+I$1)),""),IF(Nb_2&gt;=I$1,IF(INDEX(CashFlow,Calculations!$O169,Nb_1+12+I$1)="","",INDEX(CashFlow,Calculations!$O169,Nb_1+12+I$1)),""))</f>
        <v/>
      </c>
      <c r="J58" s="150"/>
    </row>
    <row r="59" spans="1:10" ht="16.5" thickBot="1">
      <c r="A59" s="110"/>
      <c r="B59" s="110"/>
      <c r="C59" s="155"/>
      <c r="D59" s="156"/>
      <c r="E59" s="157"/>
      <c r="F59" s="157"/>
      <c r="G59" s="157"/>
      <c r="H59" s="157"/>
      <c r="I59" s="157"/>
      <c r="J59" s="158"/>
    </row>
    <row r="60" spans="1:10" ht="16.5" thickTop="1">
      <c r="A60" s="110"/>
      <c r="B60" s="110"/>
      <c r="D60" s="137"/>
      <c r="E60" s="138"/>
      <c r="F60" s="138"/>
      <c r="G60" s="138"/>
      <c r="H60" s="138"/>
      <c r="I60" s="138"/>
    </row>
    <row r="61" spans="1:10" ht="15.75">
      <c r="A61" s="110"/>
      <c r="B61" s="110"/>
      <c r="D61" s="137"/>
      <c r="E61" s="138"/>
      <c r="F61" s="138"/>
      <c r="G61" s="138"/>
      <c r="H61" s="138"/>
      <c r="I61" s="138"/>
    </row>
    <row r="62" spans="1:10" ht="15.75">
      <c r="A62" s="110"/>
      <c r="B62" s="110"/>
      <c r="D62" s="137"/>
      <c r="E62" s="138"/>
      <c r="F62" s="138"/>
      <c r="G62" s="138"/>
      <c r="H62" s="138"/>
      <c r="I62" s="138"/>
    </row>
    <row r="63" spans="1:10" ht="15.75">
      <c r="A63" s="110"/>
      <c r="B63" s="110"/>
      <c r="D63" s="137"/>
      <c r="E63" s="138"/>
      <c r="F63" s="138"/>
      <c r="G63" s="138"/>
      <c r="H63" s="138"/>
      <c r="I63" s="138"/>
    </row>
    <row r="64" spans="1:10" ht="15.75">
      <c r="A64" s="110"/>
      <c r="B64" s="110"/>
      <c r="D64" s="137"/>
      <c r="E64" s="138"/>
      <c r="F64" s="138"/>
      <c r="G64" s="138"/>
      <c r="H64" s="138"/>
      <c r="I64" s="138"/>
    </row>
    <row r="65" spans="1:9" ht="15.75">
      <c r="A65" s="110"/>
      <c r="B65" s="110"/>
      <c r="D65" s="137"/>
      <c r="E65" s="138"/>
      <c r="F65" s="138"/>
      <c r="G65" s="138"/>
      <c r="H65" s="138"/>
      <c r="I65" s="138"/>
    </row>
    <row r="66" spans="1:9" ht="15.75">
      <c r="A66" s="110"/>
      <c r="B66" s="110"/>
      <c r="D66" s="137"/>
      <c r="E66" s="138"/>
      <c r="F66" s="138"/>
      <c r="G66" s="138"/>
      <c r="H66" s="138"/>
      <c r="I66" s="138"/>
    </row>
    <row r="67" spans="1:9" ht="15.75">
      <c r="A67" s="110"/>
      <c r="B67" s="110"/>
      <c r="D67" s="137"/>
      <c r="E67" s="138"/>
      <c r="F67" s="138"/>
      <c r="G67" s="138"/>
      <c r="H67" s="138"/>
      <c r="I67" s="138"/>
    </row>
    <row r="68" spans="1:9" ht="15.75">
      <c r="A68" s="110"/>
      <c r="B68" s="110"/>
      <c r="D68" s="137"/>
      <c r="E68" s="138"/>
      <c r="F68" s="138"/>
      <c r="G68" s="138"/>
      <c r="H68" s="138"/>
      <c r="I68" s="138"/>
    </row>
    <row r="69" spans="1:9" ht="15.75">
      <c r="A69" s="110"/>
      <c r="B69" s="110"/>
      <c r="C69" s="110"/>
      <c r="D69" s="110"/>
    </row>
    <row r="70" spans="1:9" ht="15.75">
      <c r="A70" s="110"/>
      <c r="B70" s="110"/>
      <c r="C70" s="110"/>
      <c r="D70" s="110"/>
    </row>
    <row r="71" spans="1:9" ht="15.75">
      <c r="A71" s="110"/>
      <c r="B71" s="110"/>
      <c r="C71" s="110"/>
      <c r="D71" s="110"/>
    </row>
    <row r="72" spans="1:9" ht="15.75">
      <c r="A72" s="110"/>
      <c r="B72" s="110"/>
      <c r="C72" s="110"/>
      <c r="D72" s="110"/>
    </row>
    <row r="73" spans="1:9" ht="15.75">
      <c r="A73" s="110"/>
      <c r="B73" s="110"/>
      <c r="C73" s="110"/>
      <c r="D73" s="110"/>
    </row>
    <row r="74" spans="1:9" ht="15.75">
      <c r="A74" s="110"/>
      <c r="B74" s="110"/>
      <c r="C74" s="110"/>
      <c r="D74" s="110"/>
    </row>
    <row r="75" spans="1:9" ht="15.75">
      <c r="A75" s="110"/>
      <c r="B75" s="110"/>
      <c r="C75" s="110"/>
      <c r="D75" s="110"/>
    </row>
    <row r="76" spans="1:9" ht="15.75">
      <c r="A76" s="110"/>
      <c r="B76" s="110"/>
      <c r="C76" s="110"/>
      <c r="D76" s="110"/>
    </row>
    <row r="77" spans="1:9" ht="15.75">
      <c r="A77" s="110"/>
      <c r="B77" s="110"/>
      <c r="C77" s="110"/>
      <c r="D77" s="110"/>
    </row>
    <row r="78" spans="1:9" ht="15.75">
      <c r="A78" s="110"/>
      <c r="B78" s="110"/>
      <c r="C78" s="110"/>
      <c r="D78" s="110"/>
    </row>
    <row r="79" spans="1:9" ht="15.75">
      <c r="A79" s="110"/>
      <c r="B79" s="110"/>
      <c r="C79" s="110"/>
      <c r="D79" s="110"/>
    </row>
    <row r="80" spans="1:9" ht="15.75">
      <c r="A80" s="110"/>
      <c r="B80" s="110"/>
      <c r="C80" s="110"/>
      <c r="D80" s="110"/>
    </row>
    <row r="81" spans="1:4" ht="15.75">
      <c r="A81" s="110"/>
      <c r="B81" s="110"/>
      <c r="C81" s="110"/>
      <c r="D81" s="110"/>
    </row>
    <row r="82" spans="1:4" ht="15.75">
      <c r="A82" s="110"/>
      <c r="B82" s="110"/>
      <c r="C82" s="110"/>
      <c r="D82" s="110"/>
    </row>
    <row r="83" spans="1:4" ht="15.75">
      <c r="A83" s="110"/>
      <c r="B83" s="110"/>
      <c r="C83" s="110"/>
      <c r="D83" s="110"/>
    </row>
    <row r="84" spans="1:4" ht="15.75">
      <c r="A84" s="110"/>
      <c r="B84" s="110"/>
      <c r="C84" s="110"/>
      <c r="D84" s="110"/>
    </row>
    <row r="85" spans="1:4" ht="15.75">
      <c r="A85" s="110"/>
      <c r="B85" s="110"/>
      <c r="C85" s="110"/>
      <c r="D85" s="110"/>
    </row>
    <row r="86" spans="1:4" ht="15.75">
      <c r="A86" s="110"/>
      <c r="B86" s="110"/>
      <c r="C86" s="110"/>
      <c r="D86" s="110"/>
    </row>
    <row r="87" spans="1:4" ht="15.75">
      <c r="A87" s="110"/>
      <c r="B87" s="110"/>
      <c r="C87" s="110"/>
      <c r="D87" s="110"/>
    </row>
    <row r="88" spans="1:4" ht="15.75">
      <c r="A88" s="110"/>
      <c r="B88" s="110"/>
      <c r="C88" s="110"/>
      <c r="D88" s="110"/>
    </row>
    <row r="89" spans="1:4" ht="15.75">
      <c r="A89" s="110"/>
      <c r="B89" s="110"/>
      <c r="C89" s="110"/>
      <c r="D89" s="110"/>
    </row>
    <row r="90" spans="1:4" ht="15.75">
      <c r="A90" s="110"/>
      <c r="B90" s="110"/>
      <c r="C90" s="110"/>
      <c r="D90" s="110"/>
    </row>
    <row r="91" spans="1:4" ht="15.75">
      <c r="A91" s="110"/>
      <c r="B91" s="110"/>
      <c r="C91" s="110"/>
      <c r="D91" s="110"/>
    </row>
    <row r="92" spans="1:4" ht="15.75">
      <c r="A92" s="110"/>
      <c r="B92" s="110"/>
      <c r="C92" s="110"/>
      <c r="D92" s="110"/>
    </row>
    <row r="93" spans="1:4" ht="15.75">
      <c r="A93" s="110"/>
      <c r="B93" s="110"/>
      <c r="C93" s="110"/>
      <c r="D93" s="110"/>
    </row>
    <row r="94" spans="1:4" ht="15.75">
      <c r="A94" s="110"/>
      <c r="B94" s="110"/>
      <c r="C94" s="110"/>
      <c r="D94" s="110"/>
    </row>
    <row r="95" spans="1:4" ht="15.75">
      <c r="A95" s="110"/>
      <c r="B95" s="110"/>
      <c r="C95" s="110"/>
      <c r="D95" s="110"/>
    </row>
    <row r="96" spans="1:4" ht="15.75">
      <c r="A96" s="110"/>
      <c r="B96" s="110"/>
      <c r="C96" s="110"/>
      <c r="D96" s="110"/>
    </row>
    <row r="97" spans="1:4" ht="15.75">
      <c r="A97" s="110"/>
      <c r="B97" s="110"/>
      <c r="C97" s="110"/>
      <c r="D97" s="110"/>
    </row>
    <row r="98" spans="1:4" ht="15.75">
      <c r="A98" s="110"/>
      <c r="B98" s="110"/>
      <c r="C98" s="110"/>
      <c r="D98" s="110"/>
    </row>
    <row r="99" spans="1:4" ht="15.75">
      <c r="A99" s="110"/>
      <c r="B99" s="110"/>
      <c r="C99" s="110"/>
      <c r="D99" s="110"/>
    </row>
    <row r="100" spans="1:4" ht="15.75">
      <c r="A100" s="110"/>
      <c r="B100" s="110"/>
      <c r="C100" s="110"/>
      <c r="D100" s="110"/>
    </row>
    <row r="101" spans="1:4" ht="15.75">
      <c r="A101" s="110"/>
      <c r="B101" s="110"/>
      <c r="C101" s="110"/>
      <c r="D101" s="110"/>
    </row>
    <row r="102" spans="1:4" ht="15.75">
      <c r="A102" s="110"/>
      <c r="B102" s="110"/>
      <c r="C102" s="110"/>
      <c r="D102" s="110"/>
    </row>
    <row r="103" spans="1:4" ht="15.75">
      <c r="A103" s="110"/>
      <c r="B103" s="110"/>
      <c r="C103" s="110"/>
      <c r="D103" s="110"/>
    </row>
    <row r="104" spans="1:4" ht="15.75">
      <c r="A104" s="110"/>
      <c r="B104" s="110"/>
      <c r="C104" s="110"/>
      <c r="D104" s="110"/>
    </row>
    <row r="105" spans="1:4" ht="15.75">
      <c r="A105" s="110"/>
      <c r="B105" s="110"/>
      <c r="C105" s="110"/>
      <c r="D105" s="110"/>
    </row>
    <row r="106" spans="1:4" ht="15.75">
      <c r="A106" s="110"/>
      <c r="B106" s="110"/>
      <c r="C106" s="110"/>
      <c r="D106" s="110"/>
    </row>
    <row r="107" spans="1:4" ht="15.75">
      <c r="A107" s="110"/>
      <c r="B107" s="110"/>
      <c r="C107" s="110"/>
      <c r="D107" s="110"/>
    </row>
    <row r="108" spans="1:4" ht="15.75">
      <c r="A108" s="110"/>
      <c r="B108" s="110"/>
      <c r="C108" s="110"/>
      <c r="D108" s="110"/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1"/>
  <dimension ref="B1:AQ39"/>
  <sheetViews>
    <sheetView showGridLines="0" tabSelected="1" workbookViewId="0">
      <selection activeCell="H5" sqref="H5"/>
    </sheetView>
  </sheetViews>
  <sheetFormatPr defaultRowHeight="15"/>
  <cols>
    <col min="1" max="25" width="4.7109375" customWidth="1"/>
    <col min="26" max="40" width="4.7109375" style="2" customWidth="1"/>
    <col min="41" max="42" width="7.42578125" bestFit="1" customWidth="1"/>
    <col min="43" max="43" width="7.140625" bestFit="1" customWidth="1"/>
    <col min="44" max="50" width="4.7109375" customWidth="1"/>
  </cols>
  <sheetData>
    <row r="1" spans="2:43" ht="15.75" thickBot="1"/>
    <row r="2" spans="2:43" ht="15.75" thickTop="1">
      <c r="B2" s="4"/>
      <c r="C2" s="5"/>
      <c r="D2" s="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  <c r="S2" s="225"/>
      <c r="T2" s="225"/>
      <c r="U2" s="225"/>
      <c r="V2" s="225"/>
      <c r="W2" s="225"/>
      <c r="X2" s="225"/>
      <c r="Y2" s="225"/>
      <c r="Z2" s="225"/>
      <c r="AA2" s="226"/>
      <c r="AB2" s="224"/>
      <c r="AC2" s="224"/>
      <c r="AD2" s="224"/>
      <c r="AE2" s="224"/>
      <c r="AF2" s="224"/>
      <c r="AG2" s="224"/>
      <c r="AH2" s="224"/>
      <c r="AI2" s="224"/>
      <c r="AJ2" s="224"/>
      <c r="AK2" s="224"/>
      <c r="AL2" s="224"/>
      <c r="AM2" s="224"/>
      <c r="AN2" s="224"/>
    </row>
    <row r="3" spans="2:43" ht="18.75">
      <c r="B3" s="6"/>
      <c r="C3" s="7"/>
      <c r="D3" s="234" t="s">
        <v>103</v>
      </c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27"/>
      <c r="S3" s="227"/>
      <c r="T3" s="227"/>
      <c r="U3" s="227"/>
      <c r="V3" s="227"/>
      <c r="W3" s="227"/>
      <c r="X3" s="227"/>
      <c r="Y3" s="227"/>
      <c r="Z3" s="227"/>
      <c r="AA3" s="228"/>
      <c r="AB3" s="224"/>
      <c r="AC3" s="224"/>
      <c r="AD3" s="224"/>
      <c r="AE3" s="224"/>
      <c r="AF3" s="224"/>
      <c r="AG3" s="224"/>
      <c r="AH3" s="224"/>
      <c r="AI3" s="224"/>
      <c r="AJ3" s="224"/>
      <c r="AK3" s="224"/>
      <c r="AL3" s="224"/>
      <c r="AM3" s="224"/>
      <c r="AN3" s="224"/>
    </row>
    <row r="4" spans="2:43">
      <c r="B4" s="6"/>
      <c r="C4" s="13" t="s">
        <v>102</v>
      </c>
      <c r="D4" s="10" t="s">
        <v>109</v>
      </c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  <c r="T4" s="227"/>
      <c r="U4" s="227"/>
      <c r="V4" s="227"/>
      <c r="W4" s="227"/>
      <c r="X4" s="227"/>
      <c r="Y4" s="227"/>
      <c r="Z4" s="227"/>
      <c r="AA4" s="228"/>
      <c r="AB4" s="224"/>
      <c r="AC4" s="224"/>
      <c r="AD4" s="224"/>
      <c r="AE4" s="224"/>
      <c r="AF4" s="224"/>
      <c r="AG4" s="224"/>
      <c r="AH4" s="224"/>
      <c r="AI4" s="224"/>
      <c r="AJ4" s="224"/>
      <c r="AK4" s="224"/>
      <c r="AL4" s="224"/>
      <c r="AM4" s="224"/>
      <c r="AN4" s="224"/>
    </row>
    <row r="5" spans="2:43">
      <c r="B5" s="6"/>
      <c r="C5" s="13"/>
      <c r="D5" s="10"/>
      <c r="E5" s="227"/>
      <c r="F5" s="227"/>
      <c r="G5" s="227"/>
      <c r="H5" s="227"/>
      <c r="I5" s="229" t="str">
        <f>IF(AQ5,"Check at least one","")</f>
        <v/>
      </c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8"/>
      <c r="AB5" s="224"/>
      <c r="AC5" s="224"/>
      <c r="AD5" s="224"/>
      <c r="AE5" s="224"/>
      <c r="AF5" s="224"/>
      <c r="AG5" s="224"/>
      <c r="AH5" s="224"/>
      <c r="AI5" s="224"/>
      <c r="AJ5" s="224"/>
      <c r="AK5" s="224"/>
      <c r="AL5" s="224"/>
      <c r="AM5" s="224"/>
      <c r="AN5" s="224"/>
      <c r="AO5" t="b">
        <v>1</v>
      </c>
      <c r="AP5" t="b">
        <v>1</v>
      </c>
      <c r="AQ5" t="b">
        <f>NOT(OR(AO5,AP5))</f>
        <v>0</v>
      </c>
    </row>
    <row r="6" spans="2:43">
      <c r="B6" s="8"/>
      <c r="C6" s="9" t="s">
        <v>108</v>
      </c>
      <c r="D6" s="10" t="s">
        <v>104</v>
      </c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8"/>
      <c r="AB6" s="224"/>
      <c r="AC6" s="224"/>
      <c r="AD6" s="224"/>
      <c r="AE6" s="224"/>
      <c r="AF6" s="224"/>
      <c r="AG6" s="224"/>
      <c r="AH6" s="224"/>
      <c r="AI6" s="224"/>
      <c r="AJ6" s="224"/>
      <c r="AK6" s="224"/>
      <c r="AL6" s="224"/>
      <c r="AM6" s="224"/>
      <c r="AN6" s="224"/>
    </row>
    <row r="7" spans="2:43">
      <c r="B7" s="11"/>
      <c r="C7" s="12"/>
      <c r="D7" s="12" t="s">
        <v>105</v>
      </c>
      <c r="E7" s="227" t="s">
        <v>107</v>
      </c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8"/>
      <c r="AB7" s="224"/>
      <c r="AC7" s="224"/>
      <c r="AD7" s="224"/>
      <c r="AE7" s="224"/>
      <c r="AF7" s="224"/>
      <c r="AG7" s="224"/>
      <c r="AH7" s="224"/>
      <c r="AI7" s="224"/>
      <c r="AJ7" s="224"/>
      <c r="AK7" s="224"/>
      <c r="AL7" s="224"/>
      <c r="AM7" s="224"/>
      <c r="AN7" s="224"/>
    </row>
    <row r="8" spans="2:43">
      <c r="B8" s="230"/>
      <c r="C8" s="227"/>
      <c r="D8" s="227"/>
      <c r="E8" s="227"/>
      <c r="F8" s="227"/>
      <c r="G8" s="227"/>
      <c r="H8" s="227"/>
      <c r="I8" s="227"/>
      <c r="J8" s="227"/>
      <c r="K8" s="227"/>
      <c r="L8" s="227"/>
      <c r="M8" s="227"/>
      <c r="N8" s="227"/>
      <c r="O8" s="227"/>
      <c r="P8" s="227"/>
      <c r="Q8" s="227"/>
      <c r="R8" s="227"/>
      <c r="S8" s="227"/>
      <c r="T8" s="227"/>
      <c r="U8" s="227"/>
      <c r="V8" s="227"/>
      <c r="W8" s="227"/>
      <c r="X8" s="227"/>
      <c r="Y8" s="227"/>
      <c r="Z8" s="227"/>
      <c r="AA8" s="228"/>
      <c r="AB8" s="224"/>
      <c r="AC8" s="224"/>
      <c r="AD8" s="224"/>
      <c r="AE8" s="224"/>
      <c r="AF8" s="224"/>
      <c r="AG8" s="224"/>
      <c r="AH8" s="224"/>
      <c r="AI8" s="224"/>
      <c r="AJ8" s="224"/>
      <c r="AK8" s="224"/>
      <c r="AL8" s="224"/>
      <c r="AM8" s="224"/>
      <c r="AN8" s="224"/>
      <c r="AO8">
        <f>IF(AO5,AP8,0)</f>
        <v>4</v>
      </c>
      <c r="AP8">
        <v>4</v>
      </c>
    </row>
    <row r="9" spans="2:43" ht="15.75" thickBot="1">
      <c r="B9" s="230"/>
      <c r="C9" s="227"/>
      <c r="D9" s="227"/>
      <c r="E9" s="227" t="s">
        <v>106</v>
      </c>
      <c r="F9" s="227"/>
      <c r="G9" s="227"/>
      <c r="H9" s="227"/>
      <c r="I9" s="227"/>
      <c r="J9" s="227"/>
      <c r="K9" s="227"/>
      <c r="L9" s="227"/>
      <c r="M9" s="227"/>
      <c r="N9" s="227"/>
      <c r="O9" s="227"/>
      <c r="P9" s="227"/>
      <c r="Q9" s="227"/>
      <c r="R9" s="227"/>
      <c r="S9" s="227"/>
      <c r="T9" s="227"/>
      <c r="U9" s="227"/>
      <c r="V9" s="227"/>
      <c r="W9" s="227"/>
      <c r="X9" s="227"/>
      <c r="Y9" s="227"/>
      <c r="Z9" s="227"/>
      <c r="AA9" s="228"/>
      <c r="AB9" s="224"/>
      <c r="AC9" s="224"/>
      <c r="AD9" s="224"/>
      <c r="AE9" s="224"/>
      <c r="AF9" s="224"/>
      <c r="AG9" s="224"/>
      <c r="AH9" s="224"/>
      <c r="AI9" s="224"/>
      <c r="AJ9" s="224"/>
      <c r="AK9" s="224"/>
      <c r="AL9" s="224"/>
      <c r="AM9" s="224"/>
      <c r="AN9" s="224"/>
    </row>
    <row r="10" spans="2:43" ht="15.75" thickBot="1">
      <c r="B10" s="230"/>
      <c r="C10" s="227"/>
      <c r="D10" s="227"/>
      <c r="E10" s="239">
        <v>2008</v>
      </c>
      <c r="F10" s="241"/>
      <c r="G10" s="227"/>
      <c r="H10" s="227"/>
      <c r="I10" s="227"/>
      <c r="J10" s="227"/>
      <c r="K10" s="227"/>
      <c r="L10" s="227"/>
      <c r="M10" s="227"/>
      <c r="N10" s="227"/>
      <c r="O10" s="227"/>
      <c r="P10" s="227"/>
      <c r="Q10" s="227"/>
      <c r="R10" s="227"/>
      <c r="S10" s="227"/>
      <c r="T10" s="227"/>
      <c r="U10" s="227"/>
      <c r="V10" s="227"/>
      <c r="W10" s="227"/>
      <c r="X10" s="227"/>
      <c r="Y10" s="227"/>
      <c r="Z10" s="227"/>
      <c r="AA10" s="228"/>
      <c r="AB10" s="224"/>
      <c r="AC10" s="224"/>
      <c r="AD10" s="224"/>
      <c r="AE10" s="224"/>
      <c r="AF10" s="224"/>
      <c r="AG10" s="224"/>
      <c r="AH10" s="224"/>
      <c r="AI10" s="224"/>
      <c r="AJ10" s="224"/>
      <c r="AK10" s="224"/>
      <c r="AL10" s="224"/>
      <c r="AM10" s="224"/>
      <c r="AN10" s="224"/>
    </row>
    <row r="11" spans="2:43">
      <c r="B11" s="230"/>
      <c r="C11" s="227"/>
      <c r="D11" s="9" t="s">
        <v>105</v>
      </c>
      <c r="E11" s="227" t="s">
        <v>117</v>
      </c>
      <c r="F11" s="227"/>
      <c r="G11" s="227"/>
      <c r="H11" s="227"/>
      <c r="I11" s="227"/>
      <c r="J11" s="227"/>
      <c r="K11" s="227"/>
      <c r="L11" s="227"/>
      <c r="M11" s="227"/>
      <c r="N11" s="227"/>
      <c r="O11" s="227"/>
      <c r="P11" s="227"/>
      <c r="Q11" s="227"/>
      <c r="R11" s="227"/>
      <c r="S11" s="227"/>
      <c r="T11" s="227"/>
      <c r="U11" s="227"/>
      <c r="V11" s="227"/>
      <c r="W11" s="227"/>
      <c r="X11" s="227"/>
      <c r="Y11" s="227"/>
      <c r="Z11" s="227"/>
      <c r="AA11" s="228"/>
      <c r="AB11" s="224"/>
      <c r="AC11" s="224"/>
      <c r="AD11" s="224"/>
      <c r="AE11" s="224"/>
      <c r="AF11" s="224"/>
      <c r="AG11" s="224"/>
      <c r="AH11" s="224"/>
      <c r="AI11" s="224"/>
      <c r="AJ11" s="224"/>
      <c r="AK11" s="224"/>
      <c r="AL11" s="224"/>
      <c r="AM11" s="224"/>
      <c r="AN11" s="224"/>
    </row>
    <row r="12" spans="2:43">
      <c r="B12" s="230"/>
      <c r="C12" s="227"/>
      <c r="D12" s="227"/>
      <c r="E12" s="227"/>
      <c r="F12" s="227"/>
      <c r="G12" s="227"/>
      <c r="H12" s="227"/>
      <c r="I12" s="227"/>
      <c r="J12" s="227"/>
      <c r="K12" s="227"/>
      <c r="L12" s="227"/>
      <c r="M12" s="227"/>
      <c r="N12" s="227"/>
      <c r="O12" s="227"/>
      <c r="P12" s="227"/>
      <c r="Q12" s="227"/>
      <c r="R12" s="227"/>
      <c r="S12" s="227"/>
      <c r="T12" s="227"/>
      <c r="U12" s="227"/>
      <c r="V12" s="227"/>
      <c r="W12" s="227"/>
      <c r="X12" s="227"/>
      <c r="Y12" s="227"/>
      <c r="Z12" s="227"/>
      <c r="AA12" s="228"/>
      <c r="AB12" s="224"/>
      <c r="AC12" s="224"/>
      <c r="AD12" s="224"/>
      <c r="AE12" s="224"/>
      <c r="AF12" s="224"/>
      <c r="AG12" s="224"/>
      <c r="AH12" s="224"/>
      <c r="AI12" s="224"/>
      <c r="AJ12" s="224"/>
      <c r="AK12" s="224"/>
      <c r="AL12" s="224"/>
      <c r="AM12" s="224"/>
      <c r="AN12" s="224"/>
      <c r="AO12">
        <f>IF(AP5,AP12,0)</f>
        <v>4</v>
      </c>
      <c r="AP12">
        <v>4</v>
      </c>
    </row>
    <row r="13" spans="2:43" ht="15.75" thickBot="1">
      <c r="B13" s="230"/>
      <c r="C13" s="227"/>
      <c r="D13" s="227"/>
      <c r="E13" s="227" t="s">
        <v>118</v>
      </c>
      <c r="F13" s="227"/>
      <c r="G13" s="227"/>
      <c r="H13" s="227"/>
      <c r="I13" s="227"/>
      <c r="J13" s="227"/>
      <c r="K13" s="227"/>
      <c r="L13" s="227"/>
      <c r="M13" s="227"/>
      <c r="N13" s="227"/>
      <c r="O13" s="227"/>
      <c r="P13" s="227"/>
      <c r="Q13" s="227"/>
      <c r="R13" s="227"/>
      <c r="S13" s="227"/>
      <c r="T13" s="227"/>
      <c r="U13" s="227"/>
      <c r="V13" s="227"/>
      <c r="W13" s="227"/>
      <c r="X13" s="227"/>
      <c r="Y13" s="227"/>
      <c r="Z13" s="227"/>
      <c r="AA13" s="228"/>
      <c r="AB13" s="224"/>
      <c r="AC13" s="224"/>
      <c r="AD13" s="224"/>
      <c r="AE13" s="224"/>
      <c r="AF13" s="224"/>
      <c r="AG13" s="224"/>
      <c r="AH13" s="224"/>
      <c r="AI13" s="224"/>
      <c r="AJ13" s="224"/>
      <c r="AK13" s="224"/>
      <c r="AL13" s="224"/>
      <c r="AM13" s="224"/>
      <c r="AN13" s="224"/>
    </row>
    <row r="14" spans="2:43" ht="15.75" thickBot="1">
      <c r="B14" s="230"/>
      <c r="C14" s="227"/>
      <c r="D14" s="227"/>
      <c r="E14" s="237" t="s">
        <v>119</v>
      </c>
      <c r="F14" s="238"/>
      <c r="G14" s="17" t="s">
        <v>120</v>
      </c>
      <c r="H14" s="237" t="s">
        <v>121</v>
      </c>
      <c r="I14" s="249"/>
      <c r="J14" s="238"/>
      <c r="K14" s="227"/>
      <c r="L14" s="227"/>
      <c r="M14" s="227"/>
      <c r="N14" s="227"/>
      <c r="O14" s="227"/>
      <c r="P14" s="227"/>
      <c r="Q14" s="227"/>
      <c r="R14" s="227"/>
      <c r="S14" s="227"/>
      <c r="T14" s="227"/>
      <c r="U14" s="227"/>
      <c r="V14" s="227"/>
      <c r="W14" s="227"/>
      <c r="X14" s="227"/>
      <c r="Y14" s="227"/>
      <c r="Z14" s="227"/>
      <c r="AA14" s="228"/>
      <c r="AB14" s="224"/>
      <c r="AC14" s="224"/>
      <c r="AD14" s="224"/>
      <c r="AE14" s="224"/>
      <c r="AF14" s="224"/>
      <c r="AG14" s="224"/>
      <c r="AH14" s="224"/>
      <c r="AI14" s="224"/>
      <c r="AJ14" s="224"/>
      <c r="AK14" s="224"/>
      <c r="AL14" s="224"/>
      <c r="AM14" s="224"/>
      <c r="AN14" s="224"/>
    </row>
    <row r="15" spans="2:43">
      <c r="B15" s="230"/>
      <c r="C15" s="227"/>
      <c r="D15" s="227"/>
      <c r="E15" s="242">
        <v>2008</v>
      </c>
      <c r="F15" s="243"/>
      <c r="G15" s="16" t="s">
        <v>110</v>
      </c>
      <c r="H15" s="246">
        <v>3</v>
      </c>
      <c r="I15" s="247"/>
      <c r="J15" s="248"/>
      <c r="K15" s="227"/>
      <c r="L15" s="227"/>
      <c r="M15" s="227"/>
      <c r="N15" s="227"/>
      <c r="O15" s="227"/>
      <c r="P15" s="227"/>
      <c r="Q15" s="227"/>
      <c r="R15" s="227"/>
      <c r="S15" s="227"/>
      <c r="T15" s="227"/>
      <c r="U15" s="227"/>
      <c r="V15" s="227"/>
      <c r="W15" s="227"/>
      <c r="X15" s="227"/>
      <c r="Y15" s="227"/>
      <c r="Z15" s="227"/>
      <c r="AA15" s="228"/>
      <c r="AB15" s="224"/>
      <c r="AC15" s="224"/>
      <c r="AD15" s="224"/>
      <c r="AE15" s="224"/>
      <c r="AF15" s="224"/>
      <c r="AG15" s="224"/>
      <c r="AH15" s="224"/>
      <c r="AI15" s="224"/>
      <c r="AJ15" s="224"/>
      <c r="AK15" s="224"/>
      <c r="AL15" s="224"/>
      <c r="AM15" s="224"/>
      <c r="AN15" s="224"/>
    </row>
    <row r="16" spans="2:43">
      <c r="B16" s="230"/>
      <c r="C16" s="227"/>
      <c r="D16" s="227"/>
      <c r="E16" s="244">
        <v>2008</v>
      </c>
      <c r="F16" s="245"/>
      <c r="G16" s="14" t="s">
        <v>112</v>
      </c>
      <c r="H16" s="244">
        <v>3</v>
      </c>
      <c r="I16" s="251"/>
      <c r="J16" s="245"/>
      <c r="K16" s="227"/>
      <c r="L16" s="227"/>
      <c r="M16" s="227"/>
      <c r="N16" s="227"/>
      <c r="O16" s="227"/>
      <c r="P16" s="227"/>
      <c r="Q16" s="227"/>
      <c r="R16" s="227"/>
      <c r="S16" s="227"/>
      <c r="T16" s="227"/>
      <c r="U16" s="227"/>
      <c r="V16" s="227"/>
      <c r="W16" s="227"/>
      <c r="X16" s="227"/>
      <c r="Y16" s="227"/>
      <c r="Z16" s="227"/>
      <c r="AA16" s="228"/>
      <c r="AB16" s="224"/>
      <c r="AC16" s="224"/>
      <c r="AD16" s="224"/>
      <c r="AE16" s="224"/>
      <c r="AF16" s="224"/>
      <c r="AG16" s="224"/>
      <c r="AH16" s="224"/>
      <c r="AI16" s="224"/>
      <c r="AJ16" s="224"/>
      <c r="AK16" s="224"/>
      <c r="AL16" s="224"/>
      <c r="AM16" s="224"/>
      <c r="AN16" s="224"/>
    </row>
    <row r="17" spans="2:40">
      <c r="B17" s="230"/>
      <c r="C17" s="227"/>
      <c r="D17" s="227"/>
      <c r="E17" s="244">
        <v>2008</v>
      </c>
      <c r="F17" s="245"/>
      <c r="G17" s="14" t="s">
        <v>114</v>
      </c>
      <c r="H17" s="244">
        <v>3</v>
      </c>
      <c r="I17" s="251"/>
      <c r="J17" s="245"/>
      <c r="K17" s="227"/>
      <c r="L17" s="227"/>
      <c r="M17" s="227"/>
      <c r="N17" s="227"/>
      <c r="O17" s="227"/>
      <c r="P17" s="227"/>
      <c r="Q17" s="227"/>
      <c r="R17" s="227"/>
      <c r="S17" s="227"/>
      <c r="T17" s="227"/>
      <c r="U17" s="227"/>
      <c r="V17" s="227"/>
      <c r="W17" s="227"/>
      <c r="X17" s="227"/>
      <c r="Y17" s="227"/>
      <c r="Z17" s="227"/>
      <c r="AA17" s="228"/>
      <c r="AB17" s="224"/>
      <c r="AC17" s="224"/>
      <c r="AD17" s="224"/>
      <c r="AE17" s="224"/>
      <c r="AF17" s="224"/>
      <c r="AG17" s="224"/>
      <c r="AH17" s="224"/>
      <c r="AI17" s="224"/>
      <c r="AJ17" s="224"/>
      <c r="AK17" s="224"/>
      <c r="AL17" s="224"/>
      <c r="AM17" s="224"/>
      <c r="AN17" s="224"/>
    </row>
    <row r="18" spans="2:40">
      <c r="B18" s="230"/>
      <c r="C18" s="227"/>
      <c r="D18" s="227"/>
      <c r="E18" s="244">
        <v>2008</v>
      </c>
      <c r="F18" s="245"/>
      <c r="G18" s="14" t="s">
        <v>111</v>
      </c>
      <c r="H18" s="244">
        <v>3</v>
      </c>
      <c r="I18" s="251"/>
      <c r="J18" s="245"/>
      <c r="K18" s="227"/>
      <c r="L18" s="227"/>
      <c r="M18" s="227"/>
      <c r="N18" s="227"/>
      <c r="O18" s="227"/>
      <c r="P18" s="227"/>
      <c r="Q18" s="227"/>
      <c r="R18" s="227"/>
      <c r="S18" s="227"/>
      <c r="T18" s="227"/>
      <c r="U18" s="227"/>
      <c r="V18" s="227"/>
      <c r="W18" s="227"/>
      <c r="X18" s="227"/>
      <c r="Y18" s="227"/>
      <c r="Z18" s="227"/>
      <c r="AA18" s="228"/>
      <c r="AB18" s="224"/>
      <c r="AC18" s="224"/>
      <c r="AD18" s="224"/>
      <c r="AE18" s="224"/>
      <c r="AF18" s="224"/>
      <c r="AG18" s="224"/>
      <c r="AH18" s="224"/>
      <c r="AI18" s="224"/>
      <c r="AJ18" s="224"/>
      <c r="AK18" s="224"/>
      <c r="AL18" s="224"/>
      <c r="AM18" s="224"/>
      <c r="AN18" s="224"/>
    </row>
    <row r="19" spans="2:40" ht="15.75" thickBot="1">
      <c r="B19" s="230"/>
      <c r="C19" s="227"/>
      <c r="D19" s="227"/>
      <c r="E19" s="235">
        <v>2007</v>
      </c>
      <c r="F19" s="236"/>
      <c r="G19" s="15" t="s">
        <v>110</v>
      </c>
      <c r="H19" s="235">
        <v>3</v>
      </c>
      <c r="I19" s="250"/>
      <c r="J19" s="236"/>
      <c r="K19" s="227"/>
      <c r="L19" s="227"/>
      <c r="M19" s="227"/>
      <c r="N19" s="227"/>
      <c r="O19" s="227"/>
      <c r="P19" s="227"/>
      <c r="Q19" s="227"/>
      <c r="R19" s="227"/>
      <c r="S19" s="227"/>
      <c r="T19" s="227"/>
      <c r="U19" s="227"/>
      <c r="V19" s="227"/>
      <c r="W19" s="227"/>
      <c r="X19" s="227"/>
      <c r="Y19" s="227"/>
      <c r="Z19" s="227"/>
      <c r="AA19" s="228"/>
      <c r="AB19" s="224"/>
      <c r="AC19" s="224"/>
      <c r="AD19" s="224"/>
      <c r="AE19" s="224"/>
      <c r="AF19" s="224"/>
      <c r="AG19" s="224"/>
      <c r="AH19" s="224"/>
      <c r="AI19" s="224"/>
      <c r="AJ19" s="224"/>
      <c r="AK19" s="224"/>
      <c r="AL19" s="224"/>
      <c r="AM19" s="224"/>
      <c r="AN19" s="224"/>
    </row>
    <row r="20" spans="2:40">
      <c r="B20" s="230"/>
      <c r="C20" s="9" t="s">
        <v>113</v>
      </c>
      <c r="D20" s="227" t="s">
        <v>222</v>
      </c>
      <c r="E20" s="227"/>
      <c r="F20" s="227"/>
      <c r="G20" s="227"/>
      <c r="H20" s="227"/>
      <c r="I20" s="227"/>
      <c r="J20" s="227"/>
      <c r="K20" s="227"/>
      <c r="L20" s="227"/>
      <c r="M20" s="227"/>
      <c r="N20" s="227"/>
      <c r="O20" s="227"/>
      <c r="P20" s="227"/>
      <c r="Q20" s="227"/>
      <c r="R20" s="227"/>
      <c r="S20" s="227"/>
      <c r="T20" s="227"/>
      <c r="U20" s="227"/>
      <c r="V20" s="227"/>
      <c r="W20" s="227"/>
      <c r="X20" s="227"/>
      <c r="Y20" s="227"/>
      <c r="Z20" s="227"/>
      <c r="AA20" s="228"/>
      <c r="AB20" s="224"/>
      <c r="AC20" s="224"/>
      <c r="AD20" s="224"/>
      <c r="AE20" s="224"/>
      <c r="AF20" s="224"/>
      <c r="AG20" s="224"/>
      <c r="AH20" s="224"/>
      <c r="AI20" s="224"/>
      <c r="AJ20" s="224"/>
      <c r="AK20" s="224"/>
      <c r="AL20" s="224"/>
      <c r="AM20" s="224"/>
      <c r="AN20" s="224"/>
    </row>
    <row r="21" spans="2:40">
      <c r="B21" s="230"/>
      <c r="C21" s="227"/>
      <c r="D21" s="227" t="s">
        <v>144</v>
      </c>
      <c r="E21" s="227"/>
      <c r="F21" s="227"/>
      <c r="G21" s="227"/>
      <c r="H21" s="227"/>
      <c r="I21" s="227"/>
      <c r="J21" s="227"/>
      <c r="K21" s="227"/>
      <c r="L21" s="227"/>
      <c r="M21" s="227"/>
      <c r="N21" s="227"/>
      <c r="O21" s="227"/>
      <c r="P21" s="227"/>
      <c r="Q21" s="227"/>
      <c r="R21" s="227"/>
      <c r="S21" s="227"/>
      <c r="T21" s="227"/>
      <c r="U21" s="227"/>
      <c r="V21" s="227"/>
      <c r="W21" s="227"/>
      <c r="X21" s="227"/>
      <c r="Y21" s="227"/>
      <c r="Z21" s="227"/>
      <c r="AA21" s="228"/>
      <c r="AB21" s="224"/>
      <c r="AC21" s="224"/>
      <c r="AD21" s="224"/>
      <c r="AE21" s="224"/>
      <c r="AF21" s="224"/>
      <c r="AG21" s="224"/>
      <c r="AH21" s="224"/>
      <c r="AI21" s="224"/>
      <c r="AJ21" s="224"/>
      <c r="AK21" s="224"/>
      <c r="AL21" s="224"/>
      <c r="AM21" s="224"/>
      <c r="AN21" s="224"/>
    </row>
    <row r="22" spans="2:40">
      <c r="B22" s="230"/>
      <c r="C22" s="227"/>
      <c r="D22" s="227" t="s">
        <v>140</v>
      </c>
      <c r="E22" s="227"/>
      <c r="F22" s="227"/>
      <c r="G22" s="227"/>
      <c r="H22" s="227"/>
      <c r="I22" s="227"/>
      <c r="J22" s="227"/>
      <c r="K22" s="227"/>
      <c r="L22" s="227"/>
      <c r="M22" s="227"/>
      <c r="N22" s="227"/>
      <c r="O22" s="227"/>
      <c r="P22" s="227"/>
      <c r="Q22" s="227"/>
      <c r="R22" s="227"/>
      <c r="S22" s="227"/>
      <c r="T22" s="227"/>
      <c r="U22" s="227"/>
      <c r="V22" s="227"/>
      <c r="W22" s="227"/>
      <c r="X22" s="227"/>
      <c r="Y22" s="227"/>
      <c r="Z22" s="227"/>
      <c r="AA22" s="228"/>
      <c r="AB22" s="224"/>
      <c r="AC22" s="224"/>
      <c r="AD22" s="224"/>
      <c r="AE22" s="224"/>
      <c r="AF22" s="224"/>
      <c r="AG22" s="224"/>
      <c r="AH22" s="224"/>
      <c r="AI22" s="224"/>
      <c r="AJ22" s="224"/>
      <c r="AK22" s="224"/>
      <c r="AL22" s="224"/>
      <c r="AM22" s="224"/>
      <c r="AN22" s="224"/>
    </row>
    <row r="23" spans="2:40" ht="15.75" thickBot="1">
      <c r="B23" s="230"/>
      <c r="C23" s="223" t="s">
        <v>141</v>
      </c>
      <c r="D23" s="227" t="s">
        <v>142</v>
      </c>
      <c r="E23" s="227"/>
      <c r="F23" s="227"/>
      <c r="G23" s="227"/>
      <c r="H23" s="227"/>
      <c r="I23" s="227"/>
      <c r="J23" s="227"/>
      <c r="K23" s="227"/>
      <c r="L23" s="227"/>
      <c r="M23" s="227"/>
      <c r="N23" s="227"/>
      <c r="O23" s="227"/>
      <c r="P23" s="227"/>
      <c r="Q23" s="227"/>
      <c r="R23" s="227"/>
      <c r="S23" s="227"/>
      <c r="T23" s="227"/>
      <c r="U23" s="227"/>
      <c r="V23" s="227"/>
      <c r="W23" s="227"/>
      <c r="X23" s="227"/>
      <c r="Y23" s="227"/>
      <c r="Z23" s="227"/>
      <c r="AA23" s="228"/>
      <c r="AB23" s="224"/>
      <c r="AC23" s="224"/>
      <c r="AD23" s="224"/>
      <c r="AE23" s="224"/>
      <c r="AF23" s="224"/>
      <c r="AG23" s="224"/>
      <c r="AH23" s="224"/>
      <c r="AI23" s="224"/>
      <c r="AJ23" s="224"/>
      <c r="AK23" s="224"/>
      <c r="AL23" s="224"/>
      <c r="AM23" s="224"/>
      <c r="AN23" s="224"/>
    </row>
    <row r="24" spans="2:40" ht="15.75" thickBot="1">
      <c r="B24" s="230"/>
      <c r="C24" s="227"/>
      <c r="D24" s="239" t="s">
        <v>143</v>
      </c>
      <c r="E24" s="240"/>
      <c r="F24" s="240"/>
      <c r="G24" s="240"/>
      <c r="H24" s="240"/>
      <c r="I24" s="240"/>
      <c r="J24" s="241"/>
      <c r="K24" s="227"/>
      <c r="L24" s="227"/>
      <c r="M24" s="227"/>
      <c r="N24" s="227"/>
      <c r="O24" s="227"/>
      <c r="P24" s="227"/>
      <c r="Q24" s="227"/>
      <c r="R24" s="227"/>
      <c r="S24" s="227"/>
      <c r="T24" s="227"/>
      <c r="U24" s="227"/>
      <c r="V24" s="227"/>
      <c r="W24" s="227"/>
      <c r="X24" s="227"/>
      <c r="Y24" s="227"/>
      <c r="Z24" s="227"/>
      <c r="AA24" s="228"/>
      <c r="AB24" s="224"/>
      <c r="AC24" s="224"/>
      <c r="AD24" s="224"/>
      <c r="AE24" s="224"/>
      <c r="AF24" s="224"/>
      <c r="AG24" s="224"/>
      <c r="AH24" s="224"/>
      <c r="AI24" s="224"/>
      <c r="AJ24" s="224"/>
      <c r="AK24" s="224"/>
      <c r="AL24" s="224"/>
      <c r="AM24" s="224"/>
      <c r="AN24" s="224"/>
    </row>
    <row r="25" spans="2:40">
      <c r="B25" s="230"/>
      <c r="C25" s="223" t="s">
        <v>206</v>
      </c>
      <c r="D25" s="227" t="s">
        <v>207</v>
      </c>
      <c r="E25" s="227"/>
      <c r="F25" s="227"/>
      <c r="G25" s="227"/>
      <c r="H25" s="227"/>
      <c r="I25" s="227"/>
      <c r="J25" s="227"/>
      <c r="K25" s="227"/>
      <c r="L25" s="227"/>
      <c r="M25" s="227"/>
      <c r="N25" s="227"/>
      <c r="O25" s="227"/>
      <c r="P25" s="227"/>
      <c r="Q25" s="227"/>
      <c r="R25" s="227"/>
      <c r="S25" s="227"/>
      <c r="T25" s="227"/>
      <c r="U25" s="227"/>
      <c r="V25" s="227"/>
      <c r="W25" s="227"/>
      <c r="X25" s="227"/>
      <c r="Y25" s="227"/>
      <c r="Z25" s="227"/>
      <c r="AA25" s="228"/>
      <c r="AB25" s="224"/>
      <c r="AC25" s="224"/>
      <c r="AD25" s="224"/>
      <c r="AE25" s="224"/>
      <c r="AF25" s="224"/>
      <c r="AG25" s="224"/>
      <c r="AH25" s="224"/>
      <c r="AI25" s="224"/>
      <c r="AJ25" s="224"/>
      <c r="AK25" s="224"/>
      <c r="AL25" s="224"/>
      <c r="AM25" s="224"/>
      <c r="AN25" s="224"/>
    </row>
    <row r="26" spans="2:40">
      <c r="B26" s="230"/>
      <c r="C26" s="223" t="s">
        <v>208</v>
      </c>
      <c r="D26" s="220" t="s">
        <v>209</v>
      </c>
      <c r="E26" s="227"/>
      <c r="F26" s="227"/>
      <c r="G26" s="227"/>
      <c r="H26" s="227"/>
      <c r="I26" s="227"/>
      <c r="J26" s="227"/>
      <c r="K26" s="227"/>
      <c r="L26" s="227"/>
      <c r="M26" s="227"/>
      <c r="N26" s="227"/>
      <c r="O26" s="227"/>
      <c r="P26" s="227"/>
      <c r="Q26" s="227"/>
      <c r="R26" s="227"/>
      <c r="S26" s="227"/>
      <c r="T26" s="227"/>
      <c r="U26" s="227"/>
      <c r="V26" s="227"/>
      <c r="W26" s="227"/>
      <c r="X26" s="227"/>
      <c r="Y26" s="227"/>
      <c r="Z26" s="227"/>
      <c r="AA26" s="228"/>
      <c r="AB26" s="224"/>
      <c r="AC26" s="224"/>
      <c r="AD26" s="224"/>
      <c r="AE26" s="224"/>
      <c r="AF26" s="224"/>
      <c r="AG26" s="224"/>
      <c r="AH26" s="224"/>
      <c r="AI26" s="224"/>
      <c r="AJ26" s="224"/>
      <c r="AK26" s="224"/>
      <c r="AL26" s="224"/>
      <c r="AM26" s="224"/>
      <c r="AN26" s="224"/>
    </row>
    <row r="27" spans="2:40">
      <c r="B27" s="230"/>
      <c r="C27" s="227"/>
      <c r="D27" s="221" t="s">
        <v>210</v>
      </c>
      <c r="E27" s="227"/>
      <c r="F27" s="227"/>
      <c r="G27" s="227"/>
      <c r="H27" s="227"/>
      <c r="I27" s="227"/>
      <c r="J27" s="227"/>
      <c r="K27" s="227"/>
      <c r="L27" s="227"/>
      <c r="M27" s="227"/>
      <c r="N27" s="227"/>
      <c r="O27" s="227"/>
      <c r="P27" s="227"/>
      <c r="Q27" s="227"/>
      <c r="R27" s="227"/>
      <c r="S27" s="227"/>
      <c r="T27" s="227"/>
      <c r="U27" s="227"/>
      <c r="V27" s="227"/>
      <c r="W27" s="227"/>
      <c r="X27" s="227"/>
      <c r="Y27" s="227"/>
      <c r="Z27" s="227"/>
      <c r="AA27" s="228"/>
      <c r="AB27" s="224"/>
      <c r="AC27" s="224"/>
      <c r="AD27" s="224"/>
      <c r="AE27" s="224"/>
      <c r="AF27" s="224"/>
      <c r="AG27" s="224"/>
      <c r="AH27" s="224"/>
      <c r="AI27" s="224"/>
      <c r="AJ27" s="224"/>
      <c r="AK27" s="224"/>
      <c r="AL27" s="224"/>
      <c r="AM27" s="224"/>
      <c r="AN27" s="224"/>
    </row>
    <row r="28" spans="2:40">
      <c r="B28" s="230"/>
      <c r="C28" s="227"/>
      <c r="D28" s="222" t="s">
        <v>211</v>
      </c>
      <c r="E28" s="227"/>
      <c r="F28" s="227"/>
      <c r="G28" s="227"/>
      <c r="H28" s="227"/>
      <c r="I28" s="227"/>
      <c r="J28" s="227"/>
      <c r="K28" s="227"/>
      <c r="L28" s="227"/>
      <c r="M28" s="227"/>
      <c r="N28" s="227"/>
      <c r="O28" s="227"/>
      <c r="P28" s="227"/>
      <c r="Q28" s="227"/>
      <c r="R28" s="227"/>
      <c r="S28" s="227"/>
      <c r="T28" s="227"/>
      <c r="U28" s="227"/>
      <c r="V28" s="227"/>
      <c r="W28" s="227"/>
      <c r="X28" s="227"/>
      <c r="Y28" s="227"/>
      <c r="Z28" s="227"/>
      <c r="AA28" s="228"/>
      <c r="AB28" s="224"/>
      <c r="AC28" s="224"/>
      <c r="AD28" s="224"/>
      <c r="AE28" s="224"/>
      <c r="AF28" s="224"/>
      <c r="AG28" s="224"/>
      <c r="AH28" s="224"/>
      <c r="AI28" s="224"/>
      <c r="AJ28" s="224"/>
      <c r="AK28" s="224"/>
      <c r="AL28" s="224"/>
      <c r="AM28" s="224"/>
      <c r="AN28" s="224"/>
    </row>
    <row r="29" spans="2:40">
      <c r="B29" s="230"/>
      <c r="C29" s="223" t="s">
        <v>212</v>
      </c>
      <c r="D29" s="222" t="s">
        <v>213</v>
      </c>
      <c r="E29" s="227"/>
      <c r="F29" s="227"/>
      <c r="G29" s="227"/>
      <c r="H29" s="227"/>
      <c r="I29" s="227"/>
      <c r="J29" s="227"/>
      <c r="K29" s="227"/>
      <c r="L29" s="227"/>
      <c r="M29" s="227"/>
      <c r="N29" s="227"/>
      <c r="O29" s="227"/>
      <c r="P29" s="227"/>
      <c r="Q29" s="227"/>
      <c r="R29" s="227"/>
      <c r="S29" s="227"/>
      <c r="T29" s="227"/>
      <c r="U29" s="227"/>
      <c r="V29" s="227"/>
      <c r="W29" s="227"/>
      <c r="X29" s="227"/>
      <c r="Y29" s="227"/>
      <c r="Z29" s="227"/>
      <c r="AA29" s="228"/>
      <c r="AB29" s="224"/>
      <c r="AC29" s="224"/>
      <c r="AD29" s="224"/>
      <c r="AE29" s="224"/>
      <c r="AF29" s="224"/>
      <c r="AG29" s="224"/>
      <c r="AH29" s="224"/>
      <c r="AI29" s="224"/>
      <c r="AJ29" s="224"/>
      <c r="AK29" s="224"/>
      <c r="AL29" s="224"/>
      <c r="AM29" s="224"/>
      <c r="AN29" s="224"/>
    </row>
    <row r="30" spans="2:40">
      <c r="B30" s="230"/>
      <c r="C30" s="227"/>
      <c r="D30" s="221" t="s">
        <v>214</v>
      </c>
      <c r="E30" s="227"/>
      <c r="F30" s="227"/>
      <c r="G30" s="227"/>
      <c r="H30" s="227"/>
      <c r="I30" s="227"/>
      <c r="J30" s="227"/>
      <c r="K30" s="227"/>
      <c r="L30" s="227"/>
      <c r="M30" s="227"/>
      <c r="N30" s="227"/>
      <c r="O30" s="227"/>
      <c r="P30" s="227"/>
      <c r="Q30" s="227"/>
      <c r="R30" s="227"/>
      <c r="S30" s="227"/>
      <c r="T30" s="227"/>
      <c r="U30" s="227"/>
      <c r="V30" s="227"/>
      <c r="W30" s="227"/>
      <c r="X30" s="227"/>
      <c r="Y30" s="227"/>
      <c r="Z30" s="227"/>
      <c r="AA30" s="228"/>
      <c r="AB30" s="224"/>
      <c r="AC30" s="224"/>
      <c r="AD30" s="224"/>
      <c r="AE30" s="224"/>
      <c r="AF30" s="224"/>
      <c r="AG30" s="224"/>
      <c r="AH30" s="224"/>
      <c r="AI30" s="224"/>
      <c r="AJ30" s="224"/>
      <c r="AK30" s="224"/>
      <c r="AL30" s="224"/>
      <c r="AM30" s="224"/>
      <c r="AN30" s="224"/>
    </row>
    <row r="31" spans="2:40">
      <c r="B31" s="230"/>
      <c r="C31" s="223" t="s">
        <v>215</v>
      </c>
      <c r="D31" s="222" t="s">
        <v>216</v>
      </c>
      <c r="E31" s="227"/>
      <c r="F31" s="227"/>
      <c r="G31" s="227"/>
      <c r="H31" s="227"/>
      <c r="I31" s="227"/>
      <c r="J31" s="227"/>
      <c r="K31" s="227"/>
      <c r="L31" s="227"/>
      <c r="M31" s="227"/>
      <c r="N31" s="227"/>
      <c r="O31" s="227"/>
      <c r="P31" s="227"/>
      <c r="Q31" s="227"/>
      <c r="R31" s="227"/>
      <c r="S31" s="227"/>
      <c r="T31" s="227"/>
      <c r="U31" s="227"/>
      <c r="V31" s="227"/>
      <c r="W31" s="227"/>
      <c r="X31" s="227"/>
      <c r="Y31" s="227"/>
      <c r="Z31" s="227"/>
      <c r="AA31" s="228"/>
      <c r="AB31" s="224"/>
      <c r="AC31" s="224"/>
      <c r="AD31" s="224"/>
      <c r="AE31" s="224"/>
      <c r="AF31" s="224"/>
      <c r="AG31" s="224"/>
      <c r="AH31" s="224"/>
      <c r="AI31" s="224"/>
      <c r="AJ31" s="224"/>
      <c r="AK31" s="224"/>
      <c r="AL31" s="224"/>
      <c r="AM31" s="224"/>
      <c r="AN31" s="224"/>
    </row>
    <row r="32" spans="2:40">
      <c r="B32" s="230"/>
      <c r="C32" s="227"/>
      <c r="D32" s="222" t="s">
        <v>217</v>
      </c>
      <c r="E32" s="227"/>
      <c r="F32" s="227"/>
      <c r="G32" s="227"/>
      <c r="H32" s="227"/>
      <c r="I32" s="227"/>
      <c r="J32" s="227"/>
      <c r="K32" s="227"/>
      <c r="L32" s="227"/>
      <c r="M32" s="227"/>
      <c r="N32" s="227"/>
      <c r="O32" s="227"/>
      <c r="P32" s="227"/>
      <c r="Q32" s="227"/>
      <c r="R32" s="227"/>
      <c r="S32" s="227"/>
      <c r="T32" s="227"/>
      <c r="U32" s="227"/>
      <c r="V32" s="227"/>
      <c r="W32" s="227"/>
      <c r="X32" s="227"/>
      <c r="Y32" s="227"/>
      <c r="Z32" s="227"/>
      <c r="AA32" s="228"/>
      <c r="AB32" s="224"/>
      <c r="AC32" s="224"/>
      <c r="AD32" s="224"/>
      <c r="AE32" s="224"/>
      <c r="AF32" s="224"/>
      <c r="AG32" s="224"/>
      <c r="AH32" s="224"/>
      <c r="AI32" s="224"/>
      <c r="AJ32" s="224"/>
      <c r="AK32" s="224"/>
      <c r="AL32" s="224"/>
      <c r="AM32" s="224"/>
      <c r="AN32" s="224"/>
    </row>
    <row r="33" spans="2:40">
      <c r="B33" s="230"/>
      <c r="C33" s="223" t="s">
        <v>206</v>
      </c>
      <c r="D33" s="222" t="s">
        <v>218</v>
      </c>
      <c r="E33" s="227"/>
      <c r="F33" s="227"/>
      <c r="G33" s="227"/>
      <c r="H33" s="227"/>
      <c r="I33" s="227"/>
      <c r="J33" s="227"/>
      <c r="K33" s="227"/>
      <c r="L33" s="227"/>
      <c r="M33" s="227"/>
      <c r="N33" s="227"/>
      <c r="O33" s="227"/>
      <c r="P33" s="227"/>
      <c r="Q33" s="227"/>
      <c r="R33" s="227"/>
      <c r="S33" s="227"/>
      <c r="T33" s="227"/>
      <c r="U33" s="227"/>
      <c r="V33" s="227"/>
      <c r="W33" s="227"/>
      <c r="X33" s="227"/>
      <c r="Y33" s="227"/>
      <c r="Z33" s="227"/>
      <c r="AA33" s="228"/>
      <c r="AB33" s="224"/>
      <c r="AC33" s="224"/>
      <c r="AD33" s="224"/>
      <c r="AE33" s="224"/>
      <c r="AF33" s="224"/>
      <c r="AG33" s="224"/>
      <c r="AH33" s="224"/>
      <c r="AI33" s="224"/>
      <c r="AJ33" s="224"/>
      <c r="AK33" s="224"/>
      <c r="AL33" s="224"/>
      <c r="AM33" s="224"/>
      <c r="AN33" s="224"/>
    </row>
    <row r="34" spans="2:40">
      <c r="B34" s="230"/>
      <c r="C34" s="223"/>
      <c r="D34" s="221" t="s">
        <v>219</v>
      </c>
      <c r="E34" s="227"/>
      <c r="F34" s="227"/>
      <c r="G34" s="227"/>
      <c r="H34" s="227"/>
      <c r="I34" s="227"/>
      <c r="J34" s="227"/>
      <c r="K34" s="227"/>
      <c r="L34" s="227"/>
      <c r="M34" s="227"/>
      <c r="N34" s="227"/>
      <c r="O34" s="227"/>
      <c r="P34" s="227"/>
      <c r="Q34" s="227"/>
      <c r="R34" s="227"/>
      <c r="S34" s="227"/>
      <c r="T34" s="227"/>
      <c r="U34" s="227"/>
      <c r="V34" s="227"/>
      <c r="W34" s="227"/>
      <c r="X34" s="227"/>
      <c r="Y34" s="227"/>
      <c r="Z34" s="227"/>
      <c r="AA34" s="228"/>
      <c r="AB34" s="224"/>
      <c r="AC34" s="224"/>
      <c r="AD34" s="224"/>
      <c r="AE34" s="224"/>
      <c r="AF34" s="224"/>
      <c r="AG34" s="224"/>
      <c r="AH34" s="224"/>
      <c r="AI34" s="224"/>
      <c r="AJ34" s="224"/>
      <c r="AK34" s="224"/>
      <c r="AL34" s="224"/>
      <c r="AM34" s="224"/>
      <c r="AN34" s="224"/>
    </row>
    <row r="35" spans="2:40">
      <c r="B35" s="230"/>
      <c r="C35" s="223" t="s">
        <v>206</v>
      </c>
      <c r="D35" s="222" t="s">
        <v>220</v>
      </c>
      <c r="E35" s="227"/>
      <c r="F35" s="227"/>
      <c r="G35" s="227"/>
      <c r="H35" s="227"/>
      <c r="I35" s="227"/>
      <c r="J35" s="227"/>
      <c r="K35" s="227"/>
      <c r="L35" s="227"/>
      <c r="M35" s="227"/>
      <c r="N35" s="227"/>
      <c r="O35" s="227"/>
      <c r="P35" s="227"/>
      <c r="Q35" s="227"/>
      <c r="R35" s="227"/>
      <c r="S35" s="227"/>
      <c r="T35" s="227"/>
      <c r="U35" s="227"/>
      <c r="V35" s="227"/>
      <c r="W35" s="227"/>
      <c r="X35" s="227"/>
      <c r="Y35" s="227"/>
      <c r="Z35" s="227"/>
      <c r="AA35" s="228"/>
      <c r="AB35" s="224"/>
      <c r="AC35" s="224"/>
      <c r="AD35" s="224"/>
      <c r="AE35" s="224"/>
      <c r="AF35" s="224"/>
      <c r="AG35" s="224"/>
      <c r="AH35" s="224"/>
      <c r="AI35" s="224"/>
      <c r="AJ35" s="224"/>
      <c r="AK35" s="224"/>
      <c r="AL35" s="224"/>
      <c r="AM35" s="224"/>
      <c r="AN35" s="224"/>
    </row>
    <row r="36" spans="2:40">
      <c r="B36" s="230"/>
      <c r="C36" s="223"/>
      <c r="D36" s="221" t="s">
        <v>221</v>
      </c>
      <c r="E36" s="227"/>
      <c r="F36" s="227"/>
      <c r="G36" s="227"/>
      <c r="H36" s="227"/>
      <c r="I36" s="227"/>
      <c r="J36" s="227"/>
      <c r="K36" s="227"/>
      <c r="L36" s="227"/>
      <c r="M36" s="227"/>
      <c r="N36" s="227"/>
      <c r="O36" s="227"/>
      <c r="P36" s="227"/>
      <c r="Q36" s="227"/>
      <c r="R36" s="227"/>
      <c r="S36" s="227"/>
      <c r="T36" s="227"/>
      <c r="U36" s="227"/>
      <c r="V36" s="227"/>
      <c r="W36" s="227"/>
      <c r="X36" s="227"/>
      <c r="Y36" s="227"/>
      <c r="Z36" s="227"/>
      <c r="AA36" s="228"/>
      <c r="AB36" s="224"/>
      <c r="AC36" s="224"/>
      <c r="AD36" s="224"/>
      <c r="AE36" s="224"/>
      <c r="AF36" s="224"/>
      <c r="AG36" s="224"/>
      <c r="AH36" s="224"/>
      <c r="AI36" s="224"/>
      <c r="AJ36" s="224"/>
      <c r="AK36" s="224"/>
      <c r="AL36" s="224"/>
      <c r="AM36" s="224"/>
      <c r="AN36" s="224"/>
    </row>
    <row r="37" spans="2:40" ht="15.75" thickBot="1">
      <c r="B37" s="231"/>
      <c r="C37" s="232"/>
      <c r="D37" s="232"/>
      <c r="E37" s="232"/>
      <c r="F37" s="232"/>
      <c r="G37" s="232"/>
      <c r="H37" s="232"/>
      <c r="I37" s="232"/>
      <c r="J37" s="232"/>
      <c r="K37" s="232"/>
      <c r="L37" s="232"/>
      <c r="M37" s="232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3"/>
      <c r="AB37" s="224"/>
      <c r="AC37" s="224"/>
      <c r="AD37" s="224"/>
      <c r="AE37" s="224"/>
      <c r="AF37" s="224"/>
      <c r="AG37" s="224"/>
      <c r="AH37" s="224"/>
      <c r="AI37" s="224"/>
      <c r="AJ37" s="224"/>
      <c r="AK37" s="224"/>
      <c r="AL37" s="224"/>
      <c r="AM37" s="224"/>
      <c r="AN37" s="224"/>
    </row>
    <row r="38" spans="2:40" ht="15.75" thickTop="1"/>
    <row r="39" spans="2:40">
      <c r="C39" t="s">
        <v>223</v>
      </c>
    </row>
  </sheetData>
  <mergeCells count="14">
    <mergeCell ref="E19:F19"/>
    <mergeCell ref="E14:F14"/>
    <mergeCell ref="D24:J24"/>
    <mergeCell ref="E10:F10"/>
    <mergeCell ref="E15:F15"/>
    <mergeCell ref="E16:F16"/>
    <mergeCell ref="E17:F17"/>
    <mergeCell ref="E18:F18"/>
    <mergeCell ref="H15:J15"/>
    <mergeCell ref="H14:J14"/>
    <mergeCell ref="H19:J19"/>
    <mergeCell ref="H18:J18"/>
    <mergeCell ref="H17:J17"/>
    <mergeCell ref="H16:J16"/>
  </mergeCells>
  <conditionalFormatting sqref="D7:E7 E9">
    <cfRule type="expression" dxfId="2157" priority="6">
      <formula>$AO$5=FALSE</formula>
    </cfRule>
  </conditionalFormatting>
  <conditionalFormatting sqref="E10:F10">
    <cfRule type="expression" dxfId="2156" priority="5">
      <formula>$AO$5=FALSE</formula>
    </cfRule>
  </conditionalFormatting>
  <conditionalFormatting sqref="E13:E14 D11:E11">
    <cfRule type="expression" dxfId="2155" priority="4">
      <formula>$AP$5=FALSE</formula>
    </cfRule>
  </conditionalFormatting>
  <conditionalFormatting sqref="E14:J19">
    <cfRule type="expression" dxfId="2154" priority="3">
      <formula>$AP$5=FALSE</formula>
    </cfRule>
  </conditionalFormatting>
  <dataValidations count="2">
    <dataValidation type="list" allowBlank="1" showInputMessage="1" showErrorMessage="1" sqref="G15:G19">
      <formula1>"Q1,Q2,Q3,Q4"</formula1>
    </dataValidation>
    <dataValidation type="list" allowBlank="1" showInputMessage="1" showErrorMessage="1" sqref="H15:J19">
      <formula1>"3,6,9,12"</formula1>
    </dataValidation>
  </dataValidation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S168"/>
  <sheetViews>
    <sheetView showGridLines="0" workbookViewId="0">
      <selection activeCell="S5" sqref="S5"/>
    </sheetView>
  </sheetViews>
  <sheetFormatPr defaultRowHeight="15"/>
  <cols>
    <col min="1" max="4" width="1" customWidth="1"/>
    <col min="5" max="5" width="4.7109375" customWidth="1"/>
    <col min="6" max="6" width="5.85546875" customWidth="1"/>
    <col min="7" max="7" width="5.42578125" customWidth="1"/>
    <col min="8" max="8" width="5.5703125" customWidth="1"/>
    <col min="9" max="9" width="32" customWidth="1"/>
    <col min="10" max="19" width="10" customWidth="1"/>
    <col min="20" max="63" width="4.7109375" customWidth="1"/>
  </cols>
  <sheetData>
    <row r="1" spans="1:19">
      <c r="J1" s="106">
        <v>1</v>
      </c>
      <c r="K1" s="106">
        <v>2</v>
      </c>
      <c r="L1" s="106">
        <v>3</v>
      </c>
      <c r="M1" s="106">
        <v>4</v>
      </c>
      <c r="N1" s="106">
        <v>5</v>
      </c>
      <c r="O1" s="106">
        <v>6</v>
      </c>
      <c r="P1" s="106">
        <v>7</v>
      </c>
      <c r="Q1" s="106">
        <v>8</v>
      </c>
      <c r="R1" s="106">
        <v>9</v>
      </c>
      <c r="S1" s="106">
        <v>10</v>
      </c>
    </row>
    <row r="2" spans="1:19">
      <c r="E2" s="3"/>
      <c r="J2" s="106">
        <f>IF(Readme!$AO$8&gt;=Data!J1,1,IF(Readme!$AO$8+Readme!$AO$12&gt;=Data!J1,2,0))</f>
        <v>1</v>
      </c>
      <c r="K2" s="106">
        <f>IF(Readme!$AO$8&gt;=Data!K1,1,IF(Readme!$AO$8+Readme!$AO$12&gt;=Data!K1,2,0))</f>
        <v>1</v>
      </c>
      <c r="L2" s="106">
        <f>IF(Readme!$AO$8&gt;=Data!L1,1,IF(Readme!$AO$8+Readme!$AO$12&gt;=Data!L1,2,0))</f>
        <v>1</v>
      </c>
      <c r="M2" s="106">
        <f>IF(Readme!$AO$8&gt;=Data!M1,1,IF(Readme!$AO$8+Readme!$AO$12&gt;=Data!M1,2,0))</f>
        <v>1</v>
      </c>
      <c r="N2" s="106">
        <f>IF(Readme!$AO$8&gt;=Data!N1,1,IF(Readme!$AO$8+Readme!$AO$12&gt;=Data!N1,2,0))</f>
        <v>2</v>
      </c>
      <c r="O2" s="106">
        <f>IF(Readme!$AO$8&gt;=Data!O1,1,IF(Readme!$AO$8+Readme!$AO$12&gt;=Data!O1,2,0))</f>
        <v>2</v>
      </c>
      <c r="P2" s="106">
        <f>IF(Readme!$AO$8&gt;=Data!P1,1,IF(Readme!$AO$8+Readme!$AO$12&gt;=Data!P1,2,0))</f>
        <v>2</v>
      </c>
      <c r="Q2" s="106">
        <f>IF(Readme!$AO$8&gt;=Data!Q1,1,IF(Readme!$AO$8+Readme!$AO$12&gt;=Data!Q1,2,0))</f>
        <v>2</v>
      </c>
      <c r="R2" s="106">
        <f>IF(Readme!$AO$8&gt;=Data!R1,1,IF(Readme!$AO$8+Readme!$AO$12&gt;=Data!R1,2,0))</f>
        <v>0</v>
      </c>
      <c r="S2" s="106">
        <f>IF(Readme!$AO$8&gt;=Data!S1,1,IF(Readme!$AO$8+Readme!$AO$12&gt;=Data!S1,2,0))</f>
        <v>0</v>
      </c>
    </row>
    <row r="3" spans="1:19" ht="15.75" thickBot="1">
      <c r="A3" s="106"/>
      <c r="B3" s="106"/>
      <c r="C3" s="106"/>
      <c r="E3" s="3"/>
      <c r="J3" s="106">
        <v>1</v>
      </c>
      <c r="K3" s="106">
        <f t="shared" ref="K3:S3" si="0">IF(K2=J2,J3+1,1)</f>
        <v>2</v>
      </c>
      <c r="L3" s="106">
        <f t="shared" si="0"/>
        <v>3</v>
      </c>
      <c r="M3" s="106">
        <f t="shared" si="0"/>
        <v>4</v>
      </c>
      <c r="N3" s="106">
        <f t="shared" si="0"/>
        <v>1</v>
      </c>
      <c r="O3" s="106">
        <f t="shared" si="0"/>
        <v>2</v>
      </c>
      <c r="P3" s="106">
        <f t="shared" si="0"/>
        <v>3</v>
      </c>
      <c r="Q3" s="106">
        <f t="shared" si="0"/>
        <v>4</v>
      </c>
      <c r="R3" s="106">
        <f t="shared" si="0"/>
        <v>1</v>
      </c>
      <c r="S3" s="106">
        <f t="shared" si="0"/>
        <v>2</v>
      </c>
    </row>
    <row r="4" spans="1:19" ht="15.75" thickBot="1">
      <c r="A4" s="106"/>
      <c r="B4" s="106"/>
      <c r="C4" s="106"/>
      <c r="E4" s="20" t="s">
        <v>100</v>
      </c>
      <c r="F4" s="21" t="s">
        <v>101</v>
      </c>
      <c r="G4" s="21"/>
      <c r="H4" s="21"/>
      <c r="I4" s="21"/>
      <c r="J4" s="22"/>
      <c r="K4" s="22"/>
      <c r="L4" s="22"/>
      <c r="M4" s="22"/>
      <c r="N4" s="22"/>
      <c r="O4" s="22"/>
      <c r="P4" s="22"/>
      <c r="Q4" s="22"/>
      <c r="R4" s="22"/>
      <c r="S4" s="23"/>
    </row>
    <row r="5" spans="1:19">
      <c r="A5" s="106"/>
      <c r="B5" s="106"/>
      <c r="C5" s="106"/>
      <c r="E5" s="24"/>
      <c r="F5" s="25"/>
      <c r="G5" s="25"/>
      <c r="H5" s="25"/>
      <c r="I5" s="26"/>
      <c r="J5" s="33">
        <f t="shared" ref="J5:S5" si="1">IF(J2=0,"",INDEX(C_Ann_Int,J2,J3))</f>
        <v>2008</v>
      </c>
      <c r="K5" s="33">
        <f t="shared" si="1"/>
        <v>2007</v>
      </c>
      <c r="L5" s="33">
        <f t="shared" si="1"/>
        <v>2006</v>
      </c>
      <c r="M5" s="33">
        <f t="shared" si="1"/>
        <v>2005</v>
      </c>
      <c r="N5" s="33" t="str">
        <f t="shared" si="1"/>
        <v>2008-Q4</v>
      </c>
      <c r="O5" s="33" t="str">
        <f t="shared" si="1"/>
        <v>2008-Q3</v>
      </c>
      <c r="P5" s="33" t="str">
        <f t="shared" si="1"/>
        <v>2008-Q2</v>
      </c>
      <c r="Q5" s="33" t="str">
        <f t="shared" si="1"/>
        <v>2008-Q1</v>
      </c>
      <c r="R5" s="33" t="str">
        <f t="shared" si="1"/>
        <v/>
      </c>
      <c r="S5" s="33" t="str">
        <f t="shared" si="1"/>
        <v/>
      </c>
    </row>
    <row r="6" spans="1:19">
      <c r="A6" s="106"/>
      <c r="B6" s="106"/>
      <c r="C6" s="106"/>
      <c r="E6" s="98"/>
      <c r="F6" s="99" t="s">
        <v>0</v>
      </c>
      <c r="G6" s="99"/>
      <c r="H6" s="99"/>
      <c r="I6" s="100"/>
      <c r="J6" s="101">
        <f t="shared" ref="J6:S6" si="2">IF(J2=0,"",DATE(INDEX(C_EndDates,(J2-1)*3+3,J3),INDEX(C_EndDates,(J2-1)*3+2,J3),INDEX(C_EndDates,(J2-1)*3+1,J3)))</f>
        <v>39813</v>
      </c>
      <c r="K6" s="101">
        <f t="shared" si="2"/>
        <v>39447</v>
      </c>
      <c r="L6" s="101">
        <f t="shared" si="2"/>
        <v>39082</v>
      </c>
      <c r="M6" s="101">
        <f t="shared" si="2"/>
        <v>38717</v>
      </c>
      <c r="N6" s="101">
        <f t="shared" si="2"/>
        <v>39813</v>
      </c>
      <c r="O6" s="101">
        <f t="shared" si="2"/>
        <v>39721</v>
      </c>
      <c r="P6" s="101">
        <f t="shared" si="2"/>
        <v>39629</v>
      </c>
      <c r="Q6" s="101">
        <f t="shared" si="2"/>
        <v>39538</v>
      </c>
      <c r="R6" s="101" t="str">
        <f t="shared" si="2"/>
        <v/>
      </c>
      <c r="S6" s="101" t="str">
        <f t="shared" si="2"/>
        <v/>
      </c>
    </row>
    <row r="7" spans="1:19">
      <c r="A7" s="106"/>
      <c r="B7" s="106"/>
      <c r="C7" s="106"/>
      <c r="E7" s="39"/>
      <c r="F7" s="102" t="s">
        <v>1</v>
      </c>
      <c r="G7" s="102"/>
      <c r="H7" s="102"/>
      <c r="I7" s="103"/>
      <c r="J7" s="104">
        <f t="shared" ref="J7:S7" si="3">IF(J2=0,"",IF(J2=1,12,INDEX(C_Length,J3,1)))</f>
        <v>12</v>
      </c>
      <c r="K7" s="104">
        <f t="shared" si="3"/>
        <v>12</v>
      </c>
      <c r="L7" s="104">
        <f t="shared" si="3"/>
        <v>12</v>
      </c>
      <c r="M7" s="104">
        <f t="shared" si="3"/>
        <v>12</v>
      </c>
      <c r="N7" s="104">
        <f t="shared" si="3"/>
        <v>3</v>
      </c>
      <c r="O7" s="104">
        <f t="shared" si="3"/>
        <v>3</v>
      </c>
      <c r="P7" s="104">
        <f t="shared" si="3"/>
        <v>3</v>
      </c>
      <c r="Q7" s="104">
        <f t="shared" si="3"/>
        <v>3</v>
      </c>
      <c r="R7" s="104" t="str">
        <f t="shared" si="3"/>
        <v/>
      </c>
      <c r="S7" s="104" t="str">
        <f t="shared" si="3"/>
        <v/>
      </c>
    </row>
    <row r="8" spans="1:19">
      <c r="A8" s="106">
        <f t="shared" ref="A8:A10" si="4">IF(B8,1,0)</f>
        <v>1</v>
      </c>
      <c r="B8" s="106" t="b">
        <v>1</v>
      </c>
      <c r="C8" s="106">
        <f>IF(A8=1,1,0)</f>
        <v>1</v>
      </c>
      <c r="E8" s="27"/>
      <c r="F8" s="28" t="s">
        <v>122</v>
      </c>
      <c r="G8" s="28"/>
      <c r="H8" s="28"/>
      <c r="I8" s="29"/>
      <c r="J8" s="182"/>
      <c r="K8" s="182"/>
      <c r="L8" s="182"/>
      <c r="M8" s="182"/>
      <c r="N8" s="182"/>
      <c r="O8" s="182"/>
      <c r="P8" s="182"/>
      <c r="Q8" s="182"/>
      <c r="R8" s="182"/>
      <c r="S8" s="182"/>
    </row>
    <row r="9" spans="1:19">
      <c r="A9" s="106">
        <f t="shared" si="4"/>
        <v>1</v>
      </c>
      <c r="B9" s="106" t="b">
        <v>1</v>
      </c>
      <c r="C9" s="106">
        <f>IF(A9=0,0,C8+1)</f>
        <v>2</v>
      </c>
      <c r="E9" s="27"/>
      <c r="F9" s="28" t="s">
        <v>123</v>
      </c>
      <c r="G9" s="28"/>
      <c r="H9" s="28"/>
      <c r="I9" s="29"/>
      <c r="J9" s="184"/>
      <c r="K9" s="184"/>
      <c r="L9" s="184"/>
      <c r="M9" s="184"/>
      <c r="N9" s="184"/>
      <c r="O9" s="184"/>
      <c r="P9" s="184"/>
      <c r="Q9" s="184"/>
      <c r="R9" s="184"/>
      <c r="S9" s="184"/>
    </row>
    <row r="10" spans="1:19" ht="15.75" thickBot="1">
      <c r="A10" s="106">
        <f t="shared" si="4"/>
        <v>1</v>
      </c>
      <c r="B10" s="106" t="b">
        <v>1</v>
      </c>
      <c r="C10" s="106">
        <f>IF(A10=0,0,MAX(C8:C9)+1)</f>
        <v>3</v>
      </c>
      <c r="E10" s="30"/>
      <c r="F10" s="31" t="s">
        <v>124</v>
      </c>
      <c r="G10" s="31"/>
      <c r="H10" s="31"/>
      <c r="I10" s="32"/>
      <c r="J10" s="183"/>
      <c r="K10" s="183"/>
      <c r="L10" s="183"/>
      <c r="M10" s="183"/>
      <c r="N10" s="183"/>
      <c r="O10" s="183"/>
      <c r="P10" s="183"/>
      <c r="Q10" s="183"/>
      <c r="R10" s="183"/>
      <c r="S10" s="183"/>
    </row>
    <row r="11" spans="1:19" ht="15.75" thickBot="1">
      <c r="A11" s="106"/>
      <c r="B11" s="106"/>
      <c r="C11" s="106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</row>
    <row r="12" spans="1:19" ht="15.75" thickBot="1">
      <c r="A12" s="106"/>
      <c r="B12" s="106"/>
      <c r="C12" s="106"/>
      <c r="E12" s="20" t="s">
        <v>99</v>
      </c>
      <c r="F12" s="21" t="s">
        <v>41</v>
      </c>
      <c r="G12" s="21"/>
      <c r="H12" s="21"/>
      <c r="I12" s="21"/>
      <c r="J12" s="22"/>
      <c r="K12" s="22"/>
      <c r="L12" s="22"/>
      <c r="M12" s="22"/>
      <c r="N12" s="22"/>
      <c r="O12" s="22"/>
      <c r="P12" s="22"/>
      <c r="Q12" s="22"/>
      <c r="R12" s="22"/>
      <c r="S12" s="23"/>
    </row>
    <row r="13" spans="1:19" ht="15.75" thickBot="1">
      <c r="A13" s="106"/>
      <c r="B13" s="106"/>
      <c r="C13" s="106"/>
      <c r="E13" s="47"/>
      <c r="F13" s="48"/>
      <c r="G13" s="48"/>
      <c r="H13" s="48"/>
      <c r="I13" s="49"/>
      <c r="J13" s="50">
        <f>J$5</f>
        <v>2008</v>
      </c>
      <c r="K13" s="50">
        <f t="shared" ref="K13:S13" si="5">K$5</f>
        <v>2007</v>
      </c>
      <c r="L13" s="50">
        <f t="shared" si="5"/>
        <v>2006</v>
      </c>
      <c r="M13" s="50">
        <f t="shared" si="5"/>
        <v>2005</v>
      </c>
      <c r="N13" s="50" t="str">
        <f t="shared" si="5"/>
        <v>2008-Q4</v>
      </c>
      <c r="O13" s="50" t="str">
        <f t="shared" si="5"/>
        <v>2008-Q3</v>
      </c>
      <c r="P13" s="50" t="str">
        <f t="shared" si="5"/>
        <v>2008-Q2</v>
      </c>
      <c r="Q13" s="50" t="str">
        <f t="shared" si="5"/>
        <v>2008-Q1</v>
      </c>
      <c r="R13" s="50" t="str">
        <f t="shared" si="5"/>
        <v/>
      </c>
      <c r="S13" s="51" t="str">
        <f t="shared" si="5"/>
        <v/>
      </c>
    </row>
    <row r="14" spans="1:19">
      <c r="A14" s="106"/>
      <c r="B14" s="106"/>
      <c r="C14" s="106"/>
      <c r="E14" s="44"/>
      <c r="F14" s="45" t="s">
        <v>2</v>
      </c>
      <c r="G14" s="45"/>
      <c r="H14" s="45"/>
      <c r="I14" s="46"/>
      <c r="J14" s="52"/>
      <c r="K14" s="52"/>
      <c r="L14" s="52"/>
      <c r="M14" s="52"/>
      <c r="N14" s="52"/>
      <c r="O14" s="52"/>
      <c r="P14" s="52"/>
      <c r="Q14" s="52"/>
      <c r="R14" s="52"/>
      <c r="S14" s="52"/>
    </row>
    <row r="15" spans="1:19">
      <c r="A15" s="106"/>
      <c r="B15" s="106"/>
      <c r="C15" s="106"/>
      <c r="E15" s="27"/>
      <c r="F15" s="34" t="s">
        <v>3</v>
      </c>
      <c r="G15" s="34"/>
      <c r="H15" s="34"/>
      <c r="I15" s="35"/>
      <c r="J15" s="52"/>
      <c r="K15" s="52"/>
      <c r="L15" s="52"/>
      <c r="M15" s="52"/>
      <c r="N15" s="52"/>
      <c r="O15" s="52"/>
      <c r="P15" s="52"/>
      <c r="Q15" s="52"/>
      <c r="R15" s="52"/>
      <c r="S15" s="52"/>
    </row>
    <row r="16" spans="1:19">
      <c r="A16" s="106"/>
      <c r="B16" s="106"/>
      <c r="C16" s="106"/>
      <c r="E16" s="36"/>
      <c r="F16" s="37" t="s">
        <v>4</v>
      </c>
      <c r="G16" s="37"/>
      <c r="H16" s="37"/>
      <c r="I16" s="38"/>
      <c r="J16" s="54">
        <f t="shared" ref="J16:S16" si="6">IF(J$2=0,"",SUM(J14:J15))</f>
        <v>0</v>
      </c>
      <c r="K16" s="54">
        <f t="shared" si="6"/>
        <v>0</v>
      </c>
      <c r="L16" s="54">
        <f t="shared" si="6"/>
        <v>0</v>
      </c>
      <c r="M16" s="54">
        <f t="shared" si="6"/>
        <v>0</v>
      </c>
      <c r="N16" s="54">
        <f t="shared" si="6"/>
        <v>0</v>
      </c>
      <c r="O16" s="54">
        <f t="shared" si="6"/>
        <v>0</v>
      </c>
      <c r="P16" s="54">
        <f t="shared" si="6"/>
        <v>0</v>
      </c>
      <c r="Q16" s="54">
        <f t="shared" si="6"/>
        <v>0</v>
      </c>
      <c r="R16" s="54" t="str">
        <f t="shared" si="6"/>
        <v/>
      </c>
      <c r="S16" s="55" t="str">
        <f t="shared" si="6"/>
        <v/>
      </c>
    </row>
    <row r="17" spans="1:19">
      <c r="A17" s="106"/>
      <c r="B17" s="106"/>
      <c r="C17" s="106"/>
      <c r="E17" s="27"/>
      <c r="F17" s="34" t="s">
        <v>125</v>
      </c>
      <c r="G17" s="34"/>
      <c r="H17" s="34"/>
      <c r="I17" s="35"/>
      <c r="J17" s="52"/>
      <c r="K17" s="52"/>
      <c r="L17" s="52"/>
      <c r="M17" s="52"/>
      <c r="N17" s="52"/>
      <c r="O17" s="52"/>
      <c r="P17" s="52"/>
      <c r="Q17" s="52"/>
      <c r="R17" s="52"/>
      <c r="S17" s="52"/>
    </row>
    <row r="18" spans="1:19">
      <c r="A18" s="106"/>
      <c r="B18" s="106"/>
      <c r="C18" s="106"/>
      <c r="E18" s="36"/>
      <c r="F18" s="37" t="s">
        <v>5</v>
      </c>
      <c r="G18" s="37"/>
      <c r="H18" s="37"/>
      <c r="I18" s="38"/>
      <c r="J18" s="54">
        <f t="shared" ref="J18:S18" si="7">IF(J$2=0,"",J16-J17)</f>
        <v>0</v>
      </c>
      <c r="K18" s="54">
        <f t="shared" si="7"/>
        <v>0</v>
      </c>
      <c r="L18" s="54">
        <f t="shared" si="7"/>
        <v>0</v>
      </c>
      <c r="M18" s="54">
        <f t="shared" si="7"/>
        <v>0</v>
      </c>
      <c r="N18" s="54">
        <f t="shared" si="7"/>
        <v>0</v>
      </c>
      <c r="O18" s="54">
        <f t="shared" si="7"/>
        <v>0</v>
      </c>
      <c r="P18" s="54">
        <f t="shared" si="7"/>
        <v>0</v>
      </c>
      <c r="Q18" s="54">
        <f t="shared" si="7"/>
        <v>0</v>
      </c>
      <c r="R18" s="54" t="str">
        <f t="shared" si="7"/>
        <v/>
      </c>
      <c r="S18" s="55" t="str">
        <f t="shared" si="7"/>
        <v/>
      </c>
    </row>
    <row r="19" spans="1:19">
      <c r="A19" s="106">
        <f>IF(B19,1,0)</f>
        <v>1</v>
      </c>
      <c r="B19" s="106" t="b">
        <v>1</v>
      </c>
      <c r="C19" s="106">
        <f>IF(A19=0,0,1)</f>
        <v>1</v>
      </c>
      <c r="E19" s="27"/>
      <c r="F19" s="34" t="s">
        <v>6</v>
      </c>
      <c r="G19" s="34"/>
      <c r="H19" s="34"/>
      <c r="I19" s="35"/>
      <c r="J19" s="52"/>
      <c r="K19" s="52"/>
      <c r="L19" s="52"/>
      <c r="M19" s="52"/>
      <c r="N19" s="52"/>
      <c r="O19" s="52"/>
      <c r="P19" s="52"/>
      <c r="Q19" s="52"/>
      <c r="R19" s="52"/>
      <c r="S19" s="52"/>
    </row>
    <row r="20" spans="1:19">
      <c r="A20" s="106">
        <f t="shared" ref="A20:A26" si="8">IF(B20,1,0)</f>
        <v>1</v>
      </c>
      <c r="B20" s="106" t="b">
        <v>1</v>
      </c>
      <c r="C20" s="106">
        <f>IF(A20=0,0,C19+1)</f>
        <v>2</v>
      </c>
      <c r="E20" s="27"/>
      <c r="F20" s="34" t="s">
        <v>7</v>
      </c>
      <c r="G20" s="34"/>
      <c r="H20" s="34"/>
      <c r="I20" s="35"/>
      <c r="J20" s="52"/>
      <c r="K20" s="52"/>
      <c r="L20" s="52"/>
      <c r="M20" s="52"/>
      <c r="N20" s="52"/>
      <c r="O20" s="52"/>
      <c r="P20" s="52"/>
      <c r="Q20" s="52"/>
      <c r="R20" s="52"/>
      <c r="S20" s="52"/>
    </row>
    <row r="21" spans="1:19">
      <c r="A21" s="106">
        <f t="shared" si="8"/>
        <v>1</v>
      </c>
      <c r="B21" s="106" t="b">
        <v>1</v>
      </c>
      <c r="C21" s="106">
        <f>IF(A21=0,0,MAX(C$19:C20)+1)</f>
        <v>3</v>
      </c>
      <c r="E21" s="27"/>
      <c r="F21" s="34" t="s">
        <v>8</v>
      </c>
      <c r="G21" s="34"/>
      <c r="H21" s="34"/>
      <c r="I21" s="35"/>
      <c r="J21" s="52"/>
      <c r="K21" s="52"/>
      <c r="L21" s="52"/>
      <c r="M21" s="52"/>
      <c r="N21" s="52"/>
      <c r="O21" s="52"/>
      <c r="P21" s="52"/>
      <c r="Q21" s="52"/>
      <c r="R21" s="52"/>
      <c r="S21" s="52"/>
    </row>
    <row r="22" spans="1:19">
      <c r="A22" s="106">
        <f t="shared" si="8"/>
        <v>1</v>
      </c>
      <c r="B22" s="106" t="b">
        <v>1</v>
      </c>
      <c r="C22" s="106">
        <f>IF(A22=0,0,MAX(C$19:C21)+1)</f>
        <v>4</v>
      </c>
      <c r="E22" s="27"/>
      <c r="F22" s="34" t="s">
        <v>9</v>
      </c>
      <c r="G22" s="34"/>
      <c r="H22" s="34"/>
      <c r="I22" s="35"/>
      <c r="J22" s="52"/>
      <c r="K22" s="52"/>
      <c r="L22" s="52"/>
      <c r="M22" s="52"/>
      <c r="N22" s="52"/>
      <c r="O22" s="52"/>
      <c r="P22" s="52"/>
      <c r="Q22" s="52"/>
      <c r="R22" s="52"/>
      <c r="S22" s="52"/>
    </row>
    <row r="23" spans="1:19">
      <c r="A23" s="106">
        <f t="shared" si="8"/>
        <v>1</v>
      </c>
      <c r="B23" s="106" t="b">
        <v>1</v>
      </c>
      <c r="C23" s="106">
        <f>IF(A23=0,0,MAX(C$19:C22)+1)</f>
        <v>5</v>
      </c>
      <c r="E23" s="27"/>
      <c r="F23" s="34" t="s">
        <v>10</v>
      </c>
      <c r="G23" s="34"/>
      <c r="H23" s="34"/>
      <c r="I23" s="35"/>
      <c r="J23" s="52"/>
      <c r="K23" s="52"/>
      <c r="L23" s="52"/>
      <c r="M23" s="52"/>
      <c r="N23" s="52"/>
      <c r="O23" s="52"/>
      <c r="P23" s="52"/>
      <c r="Q23" s="52"/>
      <c r="R23" s="52"/>
      <c r="S23" s="52"/>
    </row>
    <row r="24" spans="1:19">
      <c r="A24" s="106">
        <f t="shared" si="8"/>
        <v>1</v>
      </c>
      <c r="B24" s="106" t="b">
        <v>1</v>
      </c>
      <c r="C24" s="106">
        <f>IF(A24=0,0,MAX(C$19:C23)+1)</f>
        <v>6</v>
      </c>
      <c r="E24" s="27"/>
      <c r="F24" s="34" t="s">
        <v>126</v>
      </c>
      <c r="G24" s="34"/>
      <c r="H24" s="34"/>
      <c r="I24" s="35"/>
      <c r="J24" s="52"/>
      <c r="K24" s="52"/>
      <c r="L24" s="52"/>
      <c r="M24" s="52"/>
      <c r="N24" s="52"/>
      <c r="O24" s="52"/>
      <c r="P24" s="52"/>
      <c r="Q24" s="52"/>
      <c r="R24" s="52"/>
      <c r="S24" s="52"/>
    </row>
    <row r="25" spans="1:19">
      <c r="A25" s="106">
        <f t="shared" si="8"/>
        <v>1</v>
      </c>
      <c r="B25" s="106" t="b">
        <v>1</v>
      </c>
      <c r="C25" s="106">
        <f>IF(A25=0,0,MAX(C$19:C24)+1)</f>
        <v>7</v>
      </c>
      <c r="E25" s="27"/>
      <c r="F25" s="34" t="s">
        <v>11</v>
      </c>
      <c r="G25" s="34"/>
      <c r="H25" s="34"/>
      <c r="I25" s="35"/>
      <c r="J25" s="52"/>
      <c r="K25" s="52"/>
      <c r="L25" s="52"/>
      <c r="M25" s="52"/>
      <c r="N25" s="52"/>
      <c r="O25" s="52"/>
      <c r="P25" s="52"/>
      <c r="Q25" s="52"/>
      <c r="R25" s="52"/>
      <c r="S25" s="52"/>
    </row>
    <row r="26" spans="1:19">
      <c r="A26" s="106">
        <f t="shared" si="8"/>
        <v>1</v>
      </c>
      <c r="B26" s="106" t="b">
        <v>1</v>
      </c>
      <c r="C26" s="106">
        <f>IF(A26=0,0,MAX(C$19:C25)+1)</f>
        <v>8</v>
      </c>
      <c r="E26" s="27"/>
      <c r="F26" s="34" t="s">
        <v>12</v>
      </c>
      <c r="G26" s="34"/>
      <c r="H26" s="34"/>
      <c r="I26" s="35"/>
      <c r="J26" s="52"/>
      <c r="K26" s="52"/>
      <c r="L26" s="52"/>
      <c r="M26" s="52"/>
      <c r="N26" s="52"/>
      <c r="O26" s="52"/>
      <c r="P26" s="52"/>
      <c r="Q26" s="52"/>
      <c r="R26" s="52"/>
      <c r="S26" s="52"/>
    </row>
    <row r="27" spans="1:19">
      <c r="A27" s="106"/>
      <c r="B27" s="106"/>
      <c r="C27" s="106"/>
      <c r="E27" s="36"/>
      <c r="F27" s="37" t="s">
        <v>13</v>
      </c>
      <c r="G27" s="37"/>
      <c r="H27" s="37"/>
      <c r="I27" s="38"/>
      <c r="J27" s="54">
        <f t="shared" ref="J27:S27" si="9">IF(J$2=0,"",J18-SUMPRODUCT(J19:J26,$A19:$A26))</f>
        <v>0</v>
      </c>
      <c r="K27" s="54">
        <f t="shared" si="9"/>
        <v>0</v>
      </c>
      <c r="L27" s="54">
        <f t="shared" si="9"/>
        <v>0</v>
      </c>
      <c r="M27" s="54">
        <f t="shared" si="9"/>
        <v>0</v>
      </c>
      <c r="N27" s="54">
        <f t="shared" si="9"/>
        <v>0</v>
      </c>
      <c r="O27" s="54">
        <f t="shared" si="9"/>
        <v>0</v>
      </c>
      <c r="P27" s="54">
        <f t="shared" si="9"/>
        <v>0</v>
      </c>
      <c r="Q27" s="54">
        <f t="shared" si="9"/>
        <v>0</v>
      </c>
      <c r="R27" s="54" t="str">
        <f t="shared" si="9"/>
        <v/>
      </c>
      <c r="S27" s="55" t="str">
        <f t="shared" si="9"/>
        <v/>
      </c>
    </row>
    <row r="28" spans="1:19">
      <c r="A28" s="106">
        <f>IF(B28,1,0)</f>
        <v>1</v>
      </c>
      <c r="B28" s="106" t="b">
        <v>1</v>
      </c>
      <c r="C28" s="106">
        <f>IF(A28=0,0,1)</f>
        <v>1</v>
      </c>
      <c r="E28" s="27"/>
      <c r="F28" s="34" t="s">
        <v>127</v>
      </c>
      <c r="G28" s="34"/>
      <c r="H28" s="34"/>
      <c r="I28" s="35"/>
      <c r="J28" s="52"/>
      <c r="K28" s="52"/>
      <c r="L28" s="52"/>
      <c r="M28" s="52"/>
      <c r="N28" s="52"/>
      <c r="O28" s="52"/>
      <c r="P28" s="52"/>
      <c r="Q28" s="52"/>
      <c r="R28" s="52"/>
      <c r="S28" s="52"/>
    </row>
    <row r="29" spans="1:19">
      <c r="A29" s="106">
        <f t="shared" ref="A29:A31" si="10">IF(B29,1,0)</f>
        <v>1</v>
      </c>
      <c r="B29" s="106" t="b">
        <v>1</v>
      </c>
      <c r="C29" s="106">
        <f>IF(A29=0,0,C28+1)</f>
        <v>2</v>
      </c>
      <c r="E29" s="27"/>
      <c r="F29" s="34" t="s">
        <v>14</v>
      </c>
      <c r="G29" s="34"/>
      <c r="H29" s="34"/>
      <c r="I29" s="35"/>
      <c r="J29" s="52"/>
      <c r="K29" s="52"/>
      <c r="L29" s="52"/>
      <c r="M29" s="52"/>
      <c r="N29" s="52"/>
      <c r="O29" s="52"/>
      <c r="P29" s="52"/>
      <c r="Q29" s="52"/>
      <c r="R29" s="52"/>
      <c r="S29" s="52"/>
    </row>
    <row r="30" spans="1:19">
      <c r="A30" s="106">
        <f t="shared" si="10"/>
        <v>1</v>
      </c>
      <c r="B30" s="106" t="b">
        <v>1</v>
      </c>
      <c r="C30" s="106">
        <f>IF(A30=0,0,MAX(C$28:C29)+1)</f>
        <v>3</v>
      </c>
      <c r="E30" s="27"/>
      <c r="F30" s="34" t="s">
        <v>131</v>
      </c>
      <c r="G30" s="34"/>
      <c r="H30" s="34"/>
      <c r="I30" s="35"/>
      <c r="J30" s="52"/>
      <c r="K30" s="52"/>
      <c r="L30" s="52"/>
      <c r="M30" s="52"/>
      <c r="N30" s="52"/>
      <c r="O30" s="52"/>
      <c r="P30" s="52"/>
      <c r="Q30" s="52"/>
      <c r="R30" s="52"/>
      <c r="S30" s="52"/>
    </row>
    <row r="31" spans="1:19">
      <c r="A31" s="106">
        <f t="shared" si="10"/>
        <v>1</v>
      </c>
      <c r="B31" s="106" t="b">
        <v>1</v>
      </c>
      <c r="C31" s="106">
        <f>IF(A31=0,0,MAX(C$28:C30)+1)</f>
        <v>4</v>
      </c>
      <c r="E31" s="27"/>
      <c r="F31" s="34" t="s">
        <v>15</v>
      </c>
      <c r="G31" s="34"/>
      <c r="H31" s="34"/>
      <c r="I31" s="35"/>
      <c r="J31" s="52"/>
      <c r="K31" s="52"/>
      <c r="L31" s="52"/>
      <c r="M31" s="52"/>
      <c r="N31" s="52"/>
      <c r="O31" s="52"/>
      <c r="P31" s="52"/>
      <c r="Q31" s="52"/>
      <c r="R31" s="52"/>
      <c r="S31" s="52"/>
    </row>
    <row r="32" spans="1:19">
      <c r="A32" s="106"/>
      <c r="B32" s="106"/>
      <c r="C32" s="106"/>
      <c r="E32" s="36"/>
      <c r="F32" s="37" t="s">
        <v>16</v>
      </c>
      <c r="G32" s="37"/>
      <c r="H32" s="37"/>
      <c r="I32" s="38"/>
      <c r="J32" s="54">
        <f t="shared" ref="J32:S32" si="11">IF(J$2=0,"",J27+SUMPRODUCT(J28:J31,$A28:$A31))</f>
        <v>0</v>
      </c>
      <c r="K32" s="54">
        <f t="shared" si="11"/>
        <v>0</v>
      </c>
      <c r="L32" s="54">
        <f t="shared" si="11"/>
        <v>0</v>
      </c>
      <c r="M32" s="54">
        <f t="shared" si="11"/>
        <v>0</v>
      </c>
      <c r="N32" s="54">
        <f t="shared" si="11"/>
        <v>0</v>
      </c>
      <c r="O32" s="54">
        <f t="shared" si="11"/>
        <v>0</v>
      </c>
      <c r="P32" s="54">
        <f t="shared" si="11"/>
        <v>0</v>
      </c>
      <c r="Q32" s="54">
        <f t="shared" si="11"/>
        <v>0</v>
      </c>
      <c r="R32" s="54" t="str">
        <f t="shared" si="11"/>
        <v/>
      </c>
      <c r="S32" s="55" t="str">
        <f t="shared" si="11"/>
        <v/>
      </c>
    </row>
    <row r="33" spans="1:19">
      <c r="A33" s="106"/>
      <c r="B33" s="106"/>
      <c r="C33" s="106"/>
      <c r="E33" s="27"/>
      <c r="F33" s="34" t="s">
        <v>128</v>
      </c>
      <c r="G33" s="34"/>
      <c r="H33" s="34"/>
      <c r="I33" s="35"/>
      <c r="J33" s="52"/>
      <c r="K33" s="52"/>
      <c r="L33" s="52"/>
      <c r="M33" s="52"/>
      <c r="N33" s="52"/>
      <c r="O33" s="52"/>
      <c r="P33" s="52"/>
      <c r="Q33" s="52"/>
      <c r="R33" s="52"/>
      <c r="S33" s="52"/>
    </row>
    <row r="34" spans="1:19">
      <c r="A34" s="106"/>
      <c r="B34" s="106"/>
      <c r="C34" s="106"/>
      <c r="E34" s="36"/>
      <c r="F34" s="37" t="s">
        <v>17</v>
      </c>
      <c r="G34" s="37"/>
      <c r="H34" s="37"/>
      <c r="I34" s="38"/>
      <c r="J34" s="54">
        <f t="shared" ref="J34:S34" si="12">IF(J$2=0,"",J32-SUM(J33))</f>
        <v>0</v>
      </c>
      <c r="K34" s="54">
        <f t="shared" si="12"/>
        <v>0</v>
      </c>
      <c r="L34" s="54">
        <f t="shared" si="12"/>
        <v>0</v>
      </c>
      <c r="M34" s="54">
        <f t="shared" si="12"/>
        <v>0</v>
      </c>
      <c r="N34" s="54">
        <f t="shared" si="12"/>
        <v>0</v>
      </c>
      <c r="O34" s="54">
        <f t="shared" si="12"/>
        <v>0</v>
      </c>
      <c r="P34" s="54">
        <f t="shared" si="12"/>
        <v>0</v>
      </c>
      <c r="Q34" s="54">
        <f t="shared" si="12"/>
        <v>0</v>
      </c>
      <c r="R34" s="54" t="str">
        <f t="shared" si="12"/>
        <v/>
      </c>
      <c r="S34" s="55" t="str">
        <f t="shared" si="12"/>
        <v/>
      </c>
    </row>
    <row r="35" spans="1:19">
      <c r="A35" s="106">
        <f t="shared" ref="A35:A37" si="13">IF(B35,1,0)</f>
        <v>1</v>
      </c>
      <c r="B35" s="106" t="b">
        <v>1</v>
      </c>
      <c r="C35" s="106">
        <f>IF(A35=0,0,1)</f>
        <v>1</v>
      </c>
      <c r="E35" s="27"/>
      <c r="F35" s="34" t="s">
        <v>18</v>
      </c>
      <c r="G35" s="34"/>
      <c r="H35" s="34"/>
      <c r="I35" s="35"/>
      <c r="J35" s="52"/>
      <c r="K35" s="52"/>
      <c r="L35" s="52"/>
      <c r="M35" s="52"/>
      <c r="N35" s="52"/>
      <c r="O35" s="52"/>
      <c r="P35" s="52"/>
      <c r="Q35" s="52"/>
      <c r="R35" s="52"/>
      <c r="S35" s="52"/>
    </row>
    <row r="36" spans="1:19">
      <c r="A36" s="106">
        <f t="shared" si="13"/>
        <v>1</v>
      </c>
      <c r="B36" s="106" t="b">
        <v>1</v>
      </c>
      <c r="C36" s="106">
        <f>IF(A36=0,0,C35+1)</f>
        <v>2</v>
      </c>
      <c r="E36" s="27"/>
      <c r="F36" s="34" t="s">
        <v>129</v>
      </c>
      <c r="G36" s="34"/>
      <c r="H36" s="34"/>
      <c r="I36" s="35"/>
      <c r="J36" s="52"/>
      <c r="K36" s="52"/>
      <c r="L36" s="52"/>
      <c r="M36" s="52"/>
      <c r="N36" s="52"/>
      <c r="O36" s="52"/>
      <c r="P36" s="52"/>
      <c r="Q36" s="52"/>
      <c r="R36" s="52"/>
      <c r="S36" s="52"/>
    </row>
    <row r="37" spans="1:19">
      <c r="A37" s="106">
        <f t="shared" si="13"/>
        <v>1</v>
      </c>
      <c r="B37" s="106" t="b">
        <v>1</v>
      </c>
      <c r="C37" s="106">
        <f>IF(A37=0,0,MAX(C$35:C36)+1)</f>
        <v>3</v>
      </c>
      <c r="E37" s="27"/>
      <c r="F37" s="34" t="s">
        <v>19</v>
      </c>
      <c r="G37" s="34"/>
      <c r="H37" s="34"/>
      <c r="I37" s="35"/>
      <c r="J37" s="52"/>
      <c r="K37" s="52"/>
      <c r="L37" s="52"/>
      <c r="M37" s="52"/>
      <c r="N37" s="52"/>
      <c r="O37" s="52"/>
      <c r="P37" s="52"/>
      <c r="Q37" s="52"/>
      <c r="R37" s="52"/>
      <c r="S37" s="52"/>
    </row>
    <row r="38" spans="1:19">
      <c r="A38" s="106"/>
      <c r="B38" s="106"/>
      <c r="C38" s="106"/>
      <c r="E38" s="36"/>
      <c r="F38" s="37" t="s">
        <v>130</v>
      </c>
      <c r="G38" s="37"/>
      <c r="H38" s="37"/>
      <c r="I38" s="38"/>
      <c r="J38" s="54">
        <f t="shared" ref="J38:S38" si="14">IF(J$2=0,"",J34+SUMPRODUCT(J35:J37,$A35:$A37))</f>
        <v>0</v>
      </c>
      <c r="K38" s="54">
        <f t="shared" si="14"/>
        <v>0</v>
      </c>
      <c r="L38" s="54">
        <f t="shared" si="14"/>
        <v>0</v>
      </c>
      <c r="M38" s="54">
        <f t="shared" si="14"/>
        <v>0</v>
      </c>
      <c r="N38" s="54">
        <f t="shared" si="14"/>
        <v>0</v>
      </c>
      <c r="O38" s="54">
        <f t="shared" si="14"/>
        <v>0</v>
      </c>
      <c r="P38" s="54">
        <f t="shared" si="14"/>
        <v>0</v>
      </c>
      <c r="Q38" s="54">
        <f t="shared" si="14"/>
        <v>0</v>
      </c>
      <c r="R38" s="54" t="str">
        <f t="shared" si="14"/>
        <v/>
      </c>
      <c r="S38" s="55" t="str">
        <f t="shared" si="14"/>
        <v/>
      </c>
    </row>
    <row r="39" spans="1:19">
      <c r="A39" s="106">
        <f t="shared" ref="A39" si="15">IF(B39,1,0)</f>
        <v>1</v>
      </c>
      <c r="B39" s="106" t="b">
        <v>1</v>
      </c>
      <c r="C39" s="106">
        <f>IF(A39=0,0,1)</f>
        <v>1</v>
      </c>
      <c r="E39" s="27"/>
      <c r="F39" s="34" t="s">
        <v>20</v>
      </c>
      <c r="G39" s="34"/>
      <c r="H39" s="34"/>
      <c r="I39" s="35"/>
      <c r="J39" s="52"/>
      <c r="K39" s="52"/>
      <c r="L39" s="52"/>
      <c r="M39" s="52"/>
      <c r="N39" s="52"/>
      <c r="O39" s="52"/>
      <c r="P39" s="52"/>
      <c r="Q39" s="52"/>
      <c r="R39" s="52"/>
      <c r="S39" s="52"/>
    </row>
    <row r="40" spans="1:19">
      <c r="A40" s="106"/>
      <c r="B40" s="106"/>
      <c r="C40" s="106"/>
      <c r="E40" s="36"/>
      <c r="F40" s="37" t="s">
        <v>21</v>
      </c>
      <c r="G40" s="37"/>
      <c r="H40" s="37"/>
      <c r="I40" s="38"/>
      <c r="J40" s="54">
        <f t="shared" ref="J40:S40" si="16">IF(J$2=0,"",J38+J39*$A39)</f>
        <v>0</v>
      </c>
      <c r="K40" s="54">
        <f t="shared" si="16"/>
        <v>0</v>
      </c>
      <c r="L40" s="54">
        <f t="shared" si="16"/>
        <v>0</v>
      </c>
      <c r="M40" s="54">
        <f t="shared" si="16"/>
        <v>0</v>
      </c>
      <c r="N40" s="54">
        <f t="shared" si="16"/>
        <v>0</v>
      </c>
      <c r="O40" s="54">
        <f t="shared" si="16"/>
        <v>0</v>
      </c>
      <c r="P40" s="54">
        <f t="shared" si="16"/>
        <v>0</v>
      </c>
      <c r="Q40" s="54">
        <f t="shared" si="16"/>
        <v>0</v>
      </c>
      <c r="R40" s="54" t="str">
        <f t="shared" si="16"/>
        <v/>
      </c>
      <c r="S40" s="55" t="str">
        <f t="shared" si="16"/>
        <v/>
      </c>
    </row>
    <row r="41" spans="1:19">
      <c r="A41" s="106">
        <f t="shared" ref="A41:A46" si="17">IF(B41,1,0)</f>
        <v>1</v>
      </c>
      <c r="B41" s="106" t="b">
        <v>1</v>
      </c>
      <c r="C41" s="106">
        <f>IF(A41=0,0,1)</f>
        <v>1</v>
      </c>
      <c r="E41" s="39"/>
      <c r="F41" s="40" t="s">
        <v>22</v>
      </c>
      <c r="G41" s="40"/>
      <c r="H41" s="40"/>
      <c r="I41" s="41"/>
      <c r="J41" s="56">
        <f t="shared" ref="J41:S41" si="18">IF(J$2=0,"",SUMPRODUCT(J42:J43,$A42:$A43))</f>
        <v>0</v>
      </c>
      <c r="K41" s="56">
        <f t="shared" si="18"/>
        <v>0</v>
      </c>
      <c r="L41" s="56">
        <f t="shared" si="18"/>
        <v>0</v>
      </c>
      <c r="M41" s="56">
        <f t="shared" si="18"/>
        <v>0</v>
      </c>
      <c r="N41" s="56">
        <f t="shared" si="18"/>
        <v>0</v>
      </c>
      <c r="O41" s="56">
        <f t="shared" si="18"/>
        <v>0</v>
      </c>
      <c r="P41" s="56">
        <f t="shared" si="18"/>
        <v>0</v>
      </c>
      <c r="Q41" s="56">
        <f t="shared" si="18"/>
        <v>0</v>
      </c>
      <c r="R41" s="56" t="str">
        <f t="shared" si="18"/>
        <v/>
      </c>
      <c r="S41" s="57" t="str">
        <f t="shared" si="18"/>
        <v/>
      </c>
    </row>
    <row r="42" spans="1:19">
      <c r="A42" s="106">
        <f>IF(AND(B41,B42),1,0)</f>
        <v>1</v>
      </c>
      <c r="B42" s="106" t="b">
        <v>1</v>
      </c>
      <c r="C42" s="106">
        <f>IF(A42=0,0,C41+1)</f>
        <v>2</v>
      </c>
      <c r="E42" s="27"/>
      <c r="F42" s="105" t="str">
        <f>G42</f>
        <v xml:space="preserve">    Preferred Dividends</v>
      </c>
      <c r="G42" s="34" t="s">
        <v>145</v>
      </c>
      <c r="H42" s="34"/>
      <c r="I42" s="35"/>
      <c r="J42" s="52"/>
      <c r="K42" s="52"/>
      <c r="L42" s="52"/>
      <c r="M42" s="52"/>
      <c r="N42" s="52"/>
      <c r="O42" s="52"/>
      <c r="P42" s="52"/>
      <c r="Q42" s="52"/>
      <c r="R42" s="52"/>
      <c r="S42" s="53"/>
    </row>
    <row r="43" spans="1:19">
      <c r="A43" s="106">
        <f>IF(AND(B41,B43),1,0)</f>
        <v>1</v>
      </c>
      <c r="B43" s="106" t="b">
        <v>1</v>
      </c>
      <c r="C43" s="106">
        <f>IF(A43=0,0,MAX(C$41:C42)+1)</f>
        <v>3</v>
      </c>
      <c r="E43" s="27"/>
      <c r="F43" s="105" t="str">
        <f>G43</f>
        <v xml:space="preserve">    General Partners' Distributions</v>
      </c>
      <c r="G43" s="34" t="s">
        <v>146</v>
      </c>
      <c r="H43" s="34"/>
      <c r="I43" s="35"/>
      <c r="J43" s="52"/>
      <c r="K43" s="52"/>
      <c r="L43" s="52"/>
      <c r="M43" s="52"/>
      <c r="N43" s="52"/>
      <c r="O43" s="52"/>
      <c r="P43" s="52"/>
      <c r="Q43" s="52"/>
      <c r="R43" s="52"/>
      <c r="S43" s="53"/>
    </row>
    <row r="44" spans="1:19">
      <c r="A44" s="106">
        <f t="shared" si="17"/>
        <v>1</v>
      </c>
      <c r="B44" s="106" t="b">
        <v>1</v>
      </c>
      <c r="C44" s="106">
        <f>IF(A44=0,0,MAX(C$41:C43)+1)</f>
        <v>4</v>
      </c>
      <c r="E44" s="27"/>
      <c r="F44" s="34" t="s">
        <v>23</v>
      </c>
      <c r="G44" s="34"/>
      <c r="H44" s="34"/>
      <c r="I44" s="35"/>
      <c r="J44" s="52"/>
      <c r="K44" s="52"/>
      <c r="L44" s="52"/>
      <c r="M44" s="52"/>
      <c r="N44" s="52"/>
      <c r="O44" s="52"/>
      <c r="P44" s="52"/>
      <c r="Q44" s="52"/>
      <c r="R44" s="52"/>
      <c r="S44" s="53"/>
    </row>
    <row r="45" spans="1:19">
      <c r="A45" s="106">
        <f t="shared" si="17"/>
        <v>1</v>
      </c>
      <c r="B45" s="106" t="b">
        <v>1</v>
      </c>
      <c r="C45" s="106">
        <f>IF(A45=0,0,MAX(C$41:C44)+1)</f>
        <v>5</v>
      </c>
      <c r="E45" s="27"/>
      <c r="F45" s="34" t="s">
        <v>24</v>
      </c>
      <c r="G45" s="34"/>
      <c r="H45" s="34"/>
      <c r="I45" s="35"/>
      <c r="J45" s="52"/>
      <c r="K45" s="52"/>
      <c r="L45" s="52"/>
      <c r="M45" s="52"/>
      <c r="N45" s="52"/>
      <c r="O45" s="52"/>
      <c r="P45" s="52"/>
      <c r="Q45" s="52"/>
      <c r="R45" s="52"/>
      <c r="S45" s="53"/>
    </row>
    <row r="46" spans="1:19">
      <c r="A46" s="106">
        <f t="shared" si="17"/>
        <v>1</v>
      </c>
      <c r="B46" s="106" t="b">
        <v>1</v>
      </c>
      <c r="C46" s="106">
        <f>IF(A46=0,0,MAX(C$41:C45)+1)</f>
        <v>6</v>
      </c>
      <c r="E46" s="27"/>
      <c r="F46" s="34" t="s">
        <v>25</v>
      </c>
      <c r="G46" s="34"/>
      <c r="H46" s="34"/>
      <c r="I46" s="35"/>
      <c r="J46" s="52"/>
      <c r="K46" s="52"/>
      <c r="L46" s="52"/>
      <c r="M46" s="52"/>
      <c r="N46" s="52"/>
      <c r="O46" s="52"/>
      <c r="P46" s="52"/>
      <c r="Q46" s="52"/>
      <c r="R46" s="52"/>
      <c r="S46" s="53"/>
    </row>
    <row r="47" spans="1:19">
      <c r="A47" s="106">
        <f t="shared" ref="A47:A49" si="19">IF(B47,1,0)</f>
        <v>1</v>
      </c>
      <c r="B47" s="106" t="b">
        <v>1</v>
      </c>
      <c r="C47" s="106">
        <f>IF(A47=0,0,MAX(C$41:C46)+1)</f>
        <v>7</v>
      </c>
      <c r="E47" s="27"/>
      <c r="F47" s="34" t="s">
        <v>26</v>
      </c>
      <c r="G47" s="34"/>
      <c r="H47" s="34"/>
      <c r="I47" s="35"/>
      <c r="J47" s="52"/>
      <c r="K47" s="52"/>
      <c r="L47" s="52"/>
      <c r="M47" s="52"/>
      <c r="N47" s="52"/>
      <c r="O47" s="52"/>
      <c r="P47" s="52"/>
      <c r="Q47" s="52"/>
      <c r="R47" s="52"/>
      <c r="S47" s="53"/>
    </row>
    <row r="48" spans="1:19">
      <c r="A48" s="106">
        <f t="shared" si="19"/>
        <v>1</v>
      </c>
      <c r="B48" s="106" t="b">
        <v>1</v>
      </c>
      <c r="C48" s="106">
        <f>IF(A48=0,0,MAX(C$41:C47)+1)</f>
        <v>8</v>
      </c>
      <c r="E48" s="27"/>
      <c r="F48" s="34" t="s">
        <v>27</v>
      </c>
      <c r="G48" s="34"/>
      <c r="H48" s="34"/>
      <c r="I48" s="35"/>
      <c r="J48" s="52"/>
      <c r="K48" s="52"/>
      <c r="L48" s="52"/>
      <c r="M48" s="52"/>
      <c r="N48" s="52"/>
      <c r="O48" s="52"/>
      <c r="P48" s="52"/>
      <c r="Q48" s="52"/>
      <c r="R48" s="52"/>
      <c r="S48" s="53"/>
    </row>
    <row r="49" spans="1:19">
      <c r="A49" s="106">
        <f t="shared" si="19"/>
        <v>1</v>
      </c>
      <c r="B49" s="106" t="b">
        <v>1</v>
      </c>
      <c r="C49" s="106">
        <f>IF(A49=0,0,MAX(C$41:C48)+1)</f>
        <v>9</v>
      </c>
      <c r="E49" s="27"/>
      <c r="F49" s="34" t="s">
        <v>28</v>
      </c>
      <c r="G49" s="34"/>
      <c r="H49" s="34"/>
      <c r="I49" s="35"/>
      <c r="J49" s="52"/>
      <c r="K49" s="52"/>
      <c r="L49" s="52"/>
      <c r="M49" s="52"/>
      <c r="N49" s="52"/>
      <c r="O49" s="52"/>
      <c r="P49" s="52"/>
      <c r="Q49" s="52"/>
      <c r="R49" s="52"/>
      <c r="S49" s="53"/>
    </row>
    <row r="50" spans="1:19">
      <c r="A50" s="106">
        <f t="shared" ref="A50:A53" si="20">IF(B50,1,0)</f>
        <v>1</v>
      </c>
      <c r="B50" s="106" t="b">
        <v>1</v>
      </c>
      <c r="C50" s="106">
        <f>IF(A50=0,0,MAX(C$41:C49)+1)</f>
        <v>10</v>
      </c>
      <c r="E50" s="27"/>
      <c r="F50" s="34" t="s">
        <v>29</v>
      </c>
      <c r="G50" s="34"/>
      <c r="H50" s="34"/>
      <c r="I50" s="35"/>
      <c r="J50" s="52"/>
      <c r="K50" s="52"/>
      <c r="L50" s="52"/>
      <c r="M50" s="52"/>
      <c r="N50" s="52"/>
      <c r="O50" s="52"/>
      <c r="P50" s="52"/>
      <c r="Q50" s="52"/>
      <c r="R50" s="52"/>
      <c r="S50" s="53"/>
    </row>
    <row r="51" spans="1:19">
      <c r="A51" s="106">
        <f t="shared" si="20"/>
        <v>1</v>
      </c>
      <c r="B51" s="106" t="b">
        <v>1</v>
      </c>
      <c r="C51" s="106">
        <f>IF(A51=0,0,MAX(C$41:C50)+1)</f>
        <v>11</v>
      </c>
      <c r="E51" s="27"/>
      <c r="F51" s="34" t="s">
        <v>30</v>
      </c>
      <c r="G51" s="34"/>
      <c r="H51" s="34"/>
      <c r="I51" s="35"/>
      <c r="J51" s="52"/>
      <c r="K51" s="52"/>
      <c r="L51" s="52"/>
      <c r="M51" s="52"/>
      <c r="N51" s="52"/>
      <c r="O51" s="52"/>
      <c r="P51" s="52"/>
      <c r="Q51" s="52"/>
      <c r="R51" s="52"/>
      <c r="S51" s="53"/>
    </row>
    <row r="52" spans="1:19">
      <c r="A52" s="106">
        <f t="shared" si="20"/>
        <v>1</v>
      </c>
      <c r="B52" s="106" t="b">
        <v>1</v>
      </c>
      <c r="C52" s="106">
        <f>IF(A52=0,0,MAX(C$41:C51)+1)</f>
        <v>12</v>
      </c>
      <c r="E52" s="27"/>
      <c r="F52" s="34" t="s">
        <v>31</v>
      </c>
      <c r="G52" s="34"/>
      <c r="H52" s="34"/>
      <c r="I52" s="35"/>
      <c r="J52" s="52"/>
      <c r="K52" s="52"/>
      <c r="L52" s="52"/>
      <c r="M52" s="52"/>
      <c r="N52" s="52"/>
      <c r="O52" s="52"/>
      <c r="P52" s="52"/>
      <c r="Q52" s="52"/>
      <c r="R52" s="52"/>
      <c r="S52" s="53"/>
    </row>
    <row r="53" spans="1:19">
      <c r="A53" s="106">
        <f t="shared" si="20"/>
        <v>1</v>
      </c>
      <c r="B53" s="106" t="b">
        <v>1</v>
      </c>
      <c r="C53" s="106">
        <f>IF(A53=0,0,MAX(C$41:C52)+1)</f>
        <v>13</v>
      </c>
      <c r="E53" s="27"/>
      <c r="F53" s="34" t="s">
        <v>32</v>
      </c>
      <c r="G53" s="34"/>
      <c r="H53" s="34"/>
      <c r="I53" s="35"/>
      <c r="J53" s="52"/>
      <c r="K53" s="52"/>
      <c r="L53" s="52"/>
      <c r="M53" s="52"/>
      <c r="N53" s="52"/>
      <c r="O53" s="52"/>
      <c r="P53" s="52"/>
      <c r="Q53" s="52"/>
      <c r="R53" s="52"/>
      <c r="S53" s="53"/>
    </row>
    <row r="54" spans="1:19">
      <c r="A54" s="106">
        <f t="shared" ref="A54:A61" si="21">IF(B54,1,0)</f>
        <v>1</v>
      </c>
      <c r="B54" s="106" t="b">
        <v>1</v>
      </c>
      <c r="C54" s="106">
        <f>IF(A54=0,0,MAX(C$41:C53)+1)</f>
        <v>14</v>
      </c>
      <c r="E54" s="27"/>
      <c r="F54" s="34" t="s">
        <v>33</v>
      </c>
      <c r="G54" s="34"/>
      <c r="H54" s="34"/>
      <c r="I54" s="35"/>
      <c r="J54" s="52"/>
      <c r="K54" s="52"/>
      <c r="L54" s="52"/>
      <c r="M54" s="52"/>
      <c r="N54" s="52"/>
      <c r="O54" s="52"/>
      <c r="P54" s="52"/>
      <c r="Q54" s="52"/>
      <c r="R54" s="52"/>
      <c r="S54" s="53"/>
    </row>
    <row r="55" spans="1:19">
      <c r="A55" s="106">
        <f t="shared" si="21"/>
        <v>1</v>
      </c>
      <c r="B55" s="106" t="b">
        <v>1</v>
      </c>
      <c r="C55" s="106">
        <f>IF(A55=0,0,MAX(C$41:C54)+1)</f>
        <v>15</v>
      </c>
      <c r="E55" s="27"/>
      <c r="F55" s="34" t="s">
        <v>34</v>
      </c>
      <c r="G55" s="34"/>
      <c r="H55" s="34"/>
      <c r="I55" s="35"/>
      <c r="J55" s="52"/>
      <c r="K55" s="52"/>
      <c r="L55" s="52"/>
      <c r="M55" s="52"/>
      <c r="N55" s="52"/>
      <c r="O55" s="52"/>
      <c r="P55" s="52"/>
      <c r="Q55" s="52"/>
      <c r="R55" s="52"/>
      <c r="S55" s="53"/>
    </row>
    <row r="56" spans="1:19">
      <c r="A56" s="106">
        <f t="shared" si="21"/>
        <v>1</v>
      </c>
      <c r="B56" s="106" t="b">
        <v>1</v>
      </c>
      <c r="C56" s="106">
        <f>IF(A56=0,0,MAX(C$41:C55)+1)</f>
        <v>16</v>
      </c>
      <c r="E56" s="27"/>
      <c r="F56" s="34" t="s">
        <v>35</v>
      </c>
      <c r="G56" s="34"/>
      <c r="H56" s="34"/>
      <c r="I56" s="35"/>
      <c r="J56" s="52"/>
      <c r="K56" s="52"/>
      <c r="L56" s="52"/>
      <c r="M56" s="52"/>
      <c r="N56" s="52"/>
      <c r="O56" s="52"/>
      <c r="P56" s="52"/>
      <c r="Q56" s="52"/>
      <c r="R56" s="52"/>
      <c r="S56" s="53"/>
    </row>
    <row r="57" spans="1:19">
      <c r="A57" s="106">
        <f t="shared" si="21"/>
        <v>1</v>
      </c>
      <c r="B57" s="106" t="b">
        <v>1</v>
      </c>
      <c r="C57" s="106">
        <f>IF(A57=0,0,MAX(C$41:C56)+1)</f>
        <v>17</v>
      </c>
      <c r="E57" s="27"/>
      <c r="F57" s="34" t="s">
        <v>36</v>
      </c>
      <c r="G57" s="34"/>
      <c r="H57" s="34"/>
      <c r="I57" s="35"/>
      <c r="J57" s="52"/>
      <c r="K57" s="52"/>
      <c r="L57" s="52"/>
      <c r="M57" s="52"/>
      <c r="N57" s="52"/>
      <c r="O57" s="52"/>
      <c r="P57" s="52"/>
      <c r="Q57" s="52"/>
      <c r="R57" s="52"/>
      <c r="S57" s="53"/>
    </row>
    <row r="58" spans="1:19">
      <c r="A58" s="106">
        <f t="shared" si="21"/>
        <v>1</v>
      </c>
      <c r="B58" s="106" t="b">
        <v>1</v>
      </c>
      <c r="C58" s="106">
        <f>IF(A58=0,0,MAX(C$41:C57)+1)</f>
        <v>18</v>
      </c>
      <c r="E58" s="27"/>
      <c r="F58" s="34" t="s">
        <v>37</v>
      </c>
      <c r="G58" s="34"/>
      <c r="H58" s="34"/>
      <c r="I58" s="35"/>
      <c r="J58" s="52"/>
      <c r="K58" s="52"/>
      <c r="L58" s="52"/>
      <c r="M58" s="52"/>
      <c r="N58" s="52"/>
      <c r="O58" s="52"/>
      <c r="P58" s="52"/>
      <c r="Q58" s="52"/>
      <c r="R58" s="52"/>
      <c r="S58" s="53"/>
    </row>
    <row r="59" spans="1:19">
      <c r="A59" s="106">
        <f t="shared" si="21"/>
        <v>1</v>
      </c>
      <c r="B59" s="106" t="b">
        <v>1</v>
      </c>
      <c r="C59" s="106">
        <f>IF(A59=0,0,MAX(C$41:C58)+1)</f>
        <v>19</v>
      </c>
      <c r="E59" s="27"/>
      <c r="F59" s="34" t="s">
        <v>38</v>
      </c>
      <c r="G59" s="34"/>
      <c r="H59" s="34"/>
      <c r="I59" s="35"/>
      <c r="J59" s="52"/>
      <c r="K59" s="52"/>
      <c r="L59" s="52"/>
      <c r="M59" s="52"/>
      <c r="N59" s="52"/>
      <c r="O59" s="52"/>
      <c r="P59" s="52"/>
      <c r="Q59" s="52"/>
      <c r="R59" s="52"/>
      <c r="S59" s="53"/>
    </row>
    <row r="60" spans="1:19">
      <c r="A60" s="106">
        <f t="shared" si="21"/>
        <v>1</v>
      </c>
      <c r="B60" s="106" t="b">
        <v>1</v>
      </c>
      <c r="C60" s="106">
        <f>IF(A60=0,0,MAX(C$41:C59)+1)</f>
        <v>20</v>
      </c>
      <c r="E60" s="27"/>
      <c r="F60" s="34" t="s">
        <v>39</v>
      </c>
      <c r="G60" s="34"/>
      <c r="H60" s="34"/>
      <c r="I60" s="35"/>
      <c r="J60" s="52"/>
      <c r="K60" s="52"/>
      <c r="L60" s="52"/>
      <c r="M60" s="52"/>
      <c r="N60" s="52"/>
      <c r="O60" s="52"/>
      <c r="P60" s="52"/>
      <c r="Q60" s="52"/>
      <c r="R60" s="52"/>
      <c r="S60" s="53"/>
    </row>
    <row r="61" spans="1:19" ht="15.75" thickBot="1">
      <c r="A61" s="106">
        <f t="shared" si="21"/>
        <v>1</v>
      </c>
      <c r="B61" s="106" t="b">
        <v>1</v>
      </c>
      <c r="C61" s="106">
        <f>IF(A61=0,0,MAX(C$41:C60)+1)</f>
        <v>21</v>
      </c>
      <c r="E61" s="30"/>
      <c r="F61" s="42" t="s">
        <v>40</v>
      </c>
      <c r="G61" s="42"/>
      <c r="H61" s="42"/>
      <c r="I61" s="43"/>
      <c r="J61" s="58"/>
      <c r="K61" s="58"/>
      <c r="L61" s="58"/>
      <c r="M61" s="58"/>
      <c r="N61" s="58"/>
      <c r="O61" s="58"/>
      <c r="P61" s="58"/>
      <c r="Q61" s="58"/>
      <c r="R61" s="58"/>
      <c r="S61" s="59"/>
    </row>
    <row r="62" spans="1:19" ht="15.75" thickBot="1">
      <c r="A62" s="106"/>
      <c r="B62" s="106"/>
      <c r="C62" s="106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</row>
    <row r="63" spans="1:19" ht="15.75" thickBot="1">
      <c r="A63" s="106"/>
      <c r="B63" s="106"/>
      <c r="C63" s="106"/>
      <c r="E63" s="20" t="s">
        <v>132</v>
      </c>
      <c r="F63" s="21" t="s">
        <v>42</v>
      </c>
      <c r="G63" s="21"/>
      <c r="H63" s="21"/>
      <c r="I63" s="21"/>
      <c r="J63" s="22"/>
      <c r="K63" s="22"/>
      <c r="L63" s="22"/>
      <c r="M63" s="22"/>
      <c r="N63" s="22"/>
      <c r="O63" s="22"/>
      <c r="P63" s="22"/>
      <c r="Q63" s="22"/>
      <c r="R63" s="22"/>
      <c r="S63" s="23"/>
    </row>
    <row r="64" spans="1:19" ht="15.75" thickBot="1">
      <c r="A64" s="106"/>
      <c r="B64" s="106"/>
      <c r="C64" s="106"/>
      <c r="E64" s="47"/>
      <c r="F64" s="60" t="s">
        <v>43</v>
      </c>
      <c r="G64" s="48"/>
      <c r="H64" s="48"/>
      <c r="I64" s="61"/>
      <c r="J64" s="62">
        <f>J$5</f>
        <v>2008</v>
      </c>
      <c r="K64" s="63">
        <f t="shared" ref="K64:S64" si="22">K$5</f>
        <v>2007</v>
      </c>
      <c r="L64" s="63">
        <f t="shared" si="22"/>
        <v>2006</v>
      </c>
      <c r="M64" s="63">
        <f t="shared" si="22"/>
        <v>2005</v>
      </c>
      <c r="N64" s="63" t="str">
        <f t="shared" si="22"/>
        <v>2008-Q4</v>
      </c>
      <c r="O64" s="63" t="str">
        <f t="shared" si="22"/>
        <v>2008-Q3</v>
      </c>
      <c r="P64" s="63" t="str">
        <f t="shared" si="22"/>
        <v>2008-Q2</v>
      </c>
      <c r="Q64" s="63" t="str">
        <f t="shared" si="22"/>
        <v>2008-Q1</v>
      </c>
      <c r="R64" s="63" t="str">
        <f t="shared" si="22"/>
        <v/>
      </c>
      <c r="S64" s="63" t="str">
        <f t="shared" si="22"/>
        <v/>
      </c>
    </row>
    <row r="65" spans="1:19">
      <c r="A65" s="106">
        <f t="shared" ref="A65:A76" si="23">IF(B65,1,0)</f>
        <v>1</v>
      </c>
      <c r="B65" s="106" t="b">
        <v>1</v>
      </c>
      <c r="C65" s="106">
        <f>IF(A65=0,0,1)</f>
        <v>1</v>
      </c>
      <c r="E65" s="72"/>
      <c r="F65" s="73"/>
      <c r="G65" s="73" t="s">
        <v>44</v>
      </c>
      <c r="H65" s="73"/>
      <c r="I65" s="74"/>
      <c r="J65" s="68">
        <f t="shared" ref="J65:S65" si="24">IF(J$2=0,"",SUMPRODUCT(J66:J67,$A66:$A67))</f>
        <v>0</v>
      </c>
      <c r="K65" s="64">
        <f t="shared" si="24"/>
        <v>0</v>
      </c>
      <c r="L65" s="64">
        <f t="shared" si="24"/>
        <v>0</v>
      </c>
      <c r="M65" s="64">
        <f t="shared" si="24"/>
        <v>0</v>
      </c>
      <c r="N65" s="64">
        <f t="shared" si="24"/>
        <v>0</v>
      </c>
      <c r="O65" s="64">
        <f t="shared" si="24"/>
        <v>0</v>
      </c>
      <c r="P65" s="64">
        <f t="shared" si="24"/>
        <v>0</v>
      </c>
      <c r="Q65" s="64">
        <f t="shared" si="24"/>
        <v>0</v>
      </c>
      <c r="R65" s="64" t="str">
        <f t="shared" si="24"/>
        <v/>
      </c>
      <c r="S65" s="65" t="str">
        <f t="shared" si="24"/>
        <v/>
      </c>
    </row>
    <row r="66" spans="1:19">
      <c r="A66" s="106">
        <f>IF(AND(B66,B65),1,0)</f>
        <v>1</v>
      </c>
      <c r="B66" s="106" t="b">
        <v>1</v>
      </c>
      <c r="C66" s="106">
        <f>IF(A66=0,0,C65+1)</f>
        <v>2</v>
      </c>
      <c r="E66" s="27"/>
      <c r="F66" s="34"/>
      <c r="G66" s="105" t="str">
        <f>H66</f>
        <v xml:space="preserve">    Cash &amp; Equivalents</v>
      </c>
      <c r="H66" s="34" t="s">
        <v>151</v>
      </c>
      <c r="I66" s="35"/>
      <c r="J66" s="69"/>
      <c r="K66" s="52"/>
      <c r="L66" s="52"/>
      <c r="M66" s="52"/>
      <c r="N66" s="52"/>
      <c r="O66" s="52"/>
      <c r="P66" s="52"/>
      <c r="Q66" s="52"/>
      <c r="R66" s="52"/>
      <c r="S66" s="52"/>
    </row>
    <row r="67" spans="1:19">
      <c r="A67" s="106">
        <f>IF(AND(B67,B65),1,0)</f>
        <v>1</v>
      </c>
      <c r="B67" s="106" t="b">
        <v>1</v>
      </c>
      <c r="C67" s="106">
        <f>IF(A67=0,0,MAX(C$65:C66)+1)</f>
        <v>3</v>
      </c>
      <c r="E67" s="27"/>
      <c r="F67" s="34"/>
      <c r="G67" s="105" t="str">
        <f>H67</f>
        <v xml:space="preserve">    Short Term Investments</v>
      </c>
      <c r="H67" s="34" t="s">
        <v>152</v>
      </c>
      <c r="I67" s="35"/>
      <c r="J67" s="69"/>
      <c r="K67" s="52"/>
      <c r="L67" s="52"/>
      <c r="M67" s="52"/>
      <c r="N67" s="52"/>
      <c r="O67" s="52"/>
      <c r="P67" s="52"/>
      <c r="Q67" s="52"/>
      <c r="R67" s="52"/>
      <c r="S67" s="52"/>
    </row>
    <row r="68" spans="1:19">
      <c r="A68" s="106">
        <f t="shared" si="23"/>
        <v>1</v>
      </c>
      <c r="B68" s="106" t="b">
        <v>1</v>
      </c>
      <c r="C68" s="106">
        <f>IF(A68=0,0,MAX(C$65:C67)+1)</f>
        <v>4</v>
      </c>
      <c r="E68" s="39"/>
      <c r="F68" s="40"/>
      <c r="G68" s="40" t="s">
        <v>133</v>
      </c>
      <c r="H68" s="40"/>
      <c r="I68" s="41"/>
      <c r="J68" s="70">
        <f t="shared" ref="J68:S68" si="25">IF(J$2=0,"",SUMPRODUCT(J72:J73,$A72:$A73)+J69*$A69)</f>
        <v>0</v>
      </c>
      <c r="K68" s="56">
        <f t="shared" si="25"/>
        <v>0</v>
      </c>
      <c r="L68" s="56">
        <f t="shared" si="25"/>
        <v>0</v>
      </c>
      <c r="M68" s="56">
        <f t="shared" si="25"/>
        <v>0</v>
      </c>
      <c r="N68" s="56">
        <f t="shared" si="25"/>
        <v>0</v>
      </c>
      <c r="O68" s="56">
        <f t="shared" si="25"/>
        <v>0</v>
      </c>
      <c r="P68" s="56">
        <f t="shared" si="25"/>
        <v>0</v>
      </c>
      <c r="Q68" s="56">
        <f t="shared" si="25"/>
        <v>0</v>
      </c>
      <c r="R68" s="56" t="str">
        <f t="shared" si="25"/>
        <v/>
      </c>
      <c r="S68" s="57" t="str">
        <f t="shared" si="25"/>
        <v/>
      </c>
    </row>
    <row r="69" spans="1:19">
      <c r="A69" s="106">
        <f>IF(AND(B69,B68),1,0)</f>
        <v>1</v>
      </c>
      <c r="B69" s="106" t="b">
        <v>1</v>
      </c>
      <c r="C69" s="106">
        <f>IF(A69=0,0,MAX(C$65:C68)+1)</f>
        <v>5</v>
      </c>
      <c r="E69" s="39"/>
      <c r="F69" s="40"/>
      <c r="G69" s="108" t="str">
        <f>H69</f>
        <v xml:space="preserve">    Accounts Receivable - Trade, Net</v>
      </c>
      <c r="H69" s="40" t="s">
        <v>153</v>
      </c>
      <c r="I69" s="41"/>
      <c r="J69" s="70">
        <f t="shared" ref="J69:S69" si="26">IF(J$2=0,"",SUMPRODUCT(J70:J71,$A70:$A71))</f>
        <v>0</v>
      </c>
      <c r="K69" s="56">
        <f t="shared" si="26"/>
        <v>0</v>
      </c>
      <c r="L69" s="56">
        <f t="shared" si="26"/>
        <v>0</v>
      </c>
      <c r="M69" s="56">
        <f t="shared" si="26"/>
        <v>0</v>
      </c>
      <c r="N69" s="56">
        <f t="shared" si="26"/>
        <v>0</v>
      </c>
      <c r="O69" s="56">
        <f t="shared" si="26"/>
        <v>0</v>
      </c>
      <c r="P69" s="56">
        <f t="shared" si="26"/>
        <v>0</v>
      </c>
      <c r="Q69" s="56">
        <f t="shared" si="26"/>
        <v>0</v>
      </c>
      <c r="R69" s="56" t="str">
        <f t="shared" si="26"/>
        <v/>
      </c>
      <c r="S69" s="57" t="str">
        <f t="shared" si="26"/>
        <v/>
      </c>
    </row>
    <row r="70" spans="1:19">
      <c r="A70" s="106">
        <f>IF(AND(B70,B69,B68),1,0)</f>
        <v>1</v>
      </c>
      <c r="B70" s="106" t="b">
        <v>1</v>
      </c>
      <c r="C70" s="106">
        <f>IF(A70=0,0,MAX(C$65:C69)+1)</f>
        <v>6</v>
      </c>
      <c r="E70" s="27"/>
      <c r="F70" s="34"/>
      <c r="G70" s="105" t="str">
        <f>I70</f>
        <v xml:space="preserve">        Accounts Receivable - Trade, Gross</v>
      </c>
      <c r="H70" s="34"/>
      <c r="I70" s="35" t="s">
        <v>158</v>
      </c>
      <c r="J70" s="69"/>
      <c r="K70" s="52"/>
      <c r="L70" s="52"/>
      <c r="M70" s="52"/>
      <c r="N70" s="52"/>
      <c r="O70" s="52"/>
      <c r="P70" s="52"/>
      <c r="Q70" s="52"/>
      <c r="R70" s="52"/>
      <c r="S70" s="52"/>
    </row>
    <row r="71" spans="1:19">
      <c r="A71" s="106">
        <f>IF(AND(B71,B69,B68),1,0)</f>
        <v>1</v>
      </c>
      <c r="B71" s="106" t="b">
        <v>1</v>
      </c>
      <c r="C71" s="106">
        <f>IF(A71=0,0,MAX(C$65:C70)+1)</f>
        <v>7</v>
      </c>
      <c r="E71" s="27"/>
      <c r="F71" s="34"/>
      <c r="G71" s="105" t="str">
        <f>I71</f>
        <v xml:space="preserve">        Provision for Doubtful Accounts</v>
      </c>
      <c r="H71" s="34"/>
      <c r="I71" s="35" t="s">
        <v>159</v>
      </c>
      <c r="J71" s="69"/>
      <c r="K71" s="52"/>
      <c r="L71" s="52"/>
      <c r="M71" s="52"/>
      <c r="N71" s="52"/>
      <c r="O71" s="52"/>
      <c r="P71" s="52"/>
      <c r="Q71" s="52"/>
      <c r="R71" s="52"/>
      <c r="S71" s="52"/>
    </row>
    <row r="72" spans="1:19">
      <c r="A72" s="106">
        <f>IF(AND(A68,B72),1,0)</f>
        <v>1</v>
      </c>
      <c r="B72" s="106" t="b">
        <v>1</v>
      </c>
      <c r="C72" s="106">
        <f>IF(A72=0,0,MAX(C$65:C71)+1)</f>
        <v>8</v>
      </c>
      <c r="E72" s="27"/>
      <c r="F72" s="34"/>
      <c r="G72" s="105" t="str">
        <f>H72</f>
        <v xml:space="preserve">    Notes Receivable - Short Term</v>
      </c>
      <c r="H72" s="34" t="s">
        <v>154</v>
      </c>
      <c r="I72" s="35"/>
      <c r="J72" s="69"/>
      <c r="K72" s="52"/>
      <c r="L72" s="52"/>
      <c r="M72" s="52"/>
      <c r="N72" s="52"/>
      <c r="O72" s="52"/>
      <c r="P72" s="52"/>
      <c r="Q72" s="52"/>
      <c r="R72" s="52"/>
      <c r="S72" s="52"/>
    </row>
    <row r="73" spans="1:19">
      <c r="A73" s="106">
        <f>IF(AND(B73,A68),1,0)</f>
        <v>1</v>
      </c>
      <c r="B73" s="106" t="b">
        <v>1</v>
      </c>
      <c r="C73" s="106">
        <f>IF(A73=0,0,MAX(C$65:C72)+1)</f>
        <v>9</v>
      </c>
      <c r="E73" s="27"/>
      <c r="F73" s="34"/>
      <c r="G73" s="105" t="str">
        <f>H73</f>
        <v xml:space="preserve">    Receivables - Other</v>
      </c>
      <c r="H73" s="34" t="s">
        <v>155</v>
      </c>
      <c r="I73" s="35"/>
      <c r="J73" s="69"/>
      <c r="K73" s="52"/>
      <c r="L73" s="52"/>
      <c r="M73" s="52"/>
      <c r="N73" s="52"/>
      <c r="O73" s="52"/>
      <c r="P73" s="52"/>
      <c r="Q73" s="52"/>
      <c r="R73" s="52"/>
      <c r="S73" s="52"/>
    </row>
    <row r="74" spans="1:19">
      <c r="A74" s="106">
        <f t="shared" si="23"/>
        <v>1</v>
      </c>
      <c r="B74" s="106" t="b">
        <v>1</v>
      </c>
      <c r="C74" s="106">
        <f>IF(A74=0,0,MAX(C$65:C73)+1)</f>
        <v>10</v>
      </c>
      <c r="E74" s="27"/>
      <c r="F74" s="34"/>
      <c r="G74" s="34" t="s">
        <v>45</v>
      </c>
      <c r="H74" s="34"/>
      <c r="I74" s="35"/>
      <c r="J74" s="69"/>
      <c r="K74" s="52"/>
      <c r="L74" s="52"/>
      <c r="M74" s="52"/>
      <c r="N74" s="52"/>
      <c r="O74" s="52"/>
      <c r="P74" s="52"/>
      <c r="Q74" s="52"/>
      <c r="R74" s="52"/>
      <c r="S74" s="52"/>
    </row>
    <row r="75" spans="1:19">
      <c r="A75" s="106">
        <f t="shared" si="23"/>
        <v>1</v>
      </c>
      <c r="B75" s="106" t="b">
        <v>1</v>
      </c>
      <c r="C75" s="106">
        <f>IF(A75=0,0,MAX(C$65:C74)+1)</f>
        <v>11</v>
      </c>
      <c r="E75" s="27"/>
      <c r="F75" s="34"/>
      <c r="G75" s="34" t="s">
        <v>46</v>
      </c>
      <c r="H75" s="34"/>
      <c r="I75" s="35"/>
      <c r="J75" s="69"/>
      <c r="K75" s="52"/>
      <c r="L75" s="52"/>
      <c r="M75" s="52"/>
      <c r="N75" s="52"/>
      <c r="O75" s="52"/>
      <c r="P75" s="52"/>
      <c r="Q75" s="52"/>
      <c r="R75" s="52"/>
      <c r="S75" s="52"/>
    </row>
    <row r="76" spans="1:19">
      <c r="A76" s="106">
        <f t="shared" si="23"/>
        <v>1</v>
      </c>
      <c r="B76" s="106" t="b">
        <v>1</v>
      </c>
      <c r="C76" s="106">
        <f>IF(A76=0,0,MAX(C$65:C75)+1)</f>
        <v>12</v>
      </c>
      <c r="E76" s="27"/>
      <c r="F76" s="34"/>
      <c r="G76" s="34" t="s">
        <v>47</v>
      </c>
      <c r="H76" s="34"/>
      <c r="I76" s="35"/>
      <c r="J76" s="69"/>
      <c r="K76" s="52"/>
      <c r="L76" s="52"/>
      <c r="M76" s="52"/>
      <c r="N76" s="52"/>
      <c r="O76" s="52"/>
      <c r="P76" s="52"/>
      <c r="Q76" s="52"/>
      <c r="R76" s="52"/>
      <c r="S76" s="52"/>
    </row>
    <row r="77" spans="1:19" ht="15.75" thickBot="1">
      <c r="A77" s="106"/>
      <c r="B77" s="106"/>
      <c r="C77" s="106"/>
      <c r="E77" s="75"/>
      <c r="F77" s="76"/>
      <c r="G77" s="77" t="s">
        <v>48</v>
      </c>
      <c r="H77" s="76"/>
      <c r="I77" s="78"/>
      <c r="J77" s="71">
        <f t="shared" ref="J77:S77" si="27">IF(J$2=0,"",SUMPRODUCT(J74:J76,$A74:$A76)+J68*$A68+J65*$A65)</f>
        <v>0</v>
      </c>
      <c r="K77" s="66">
        <f t="shared" si="27"/>
        <v>0</v>
      </c>
      <c r="L77" s="66">
        <f t="shared" si="27"/>
        <v>0</v>
      </c>
      <c r="M77" s="66">
        <f t="shared" si="27"/>
        <v>0</v>
      </c>
      <c r="N77" s="66">
        <f t="shared" si="27"/>
        <v>0</v>
      </c>
      <c r="O77" s="66">
        <f t="shared" si="27"/>
        <v>0</v>
      </c>
      <c r="P77" s="66">
        <f t="shared" si="27"/>
        <v>0</v>
      </c>
      <c r="Q77" s="66">
        <f t="shared" si="27"/>
        <v>0</v>
      </c>
      <c r="R77" s="66" t="str">
        <f t="shared" si="27"/>
        <v/>
      </c>
      <c r="S77" s="67" t="str">
        <f t="shared" si="27"/>
        <v/>
      </c>
    </row>
    <row r="78" spans="1:19" ht="15.75" thickBot="1">
      <c r="A78" s="106"/>
      <c r="B78" s="106"/>
      <c r="C78" s="106"/>
      <c r="E78" s="18"/>
      <c r="F78" s="18"/>
      <c r="G78" s="18"/>
      <c r="H78" s="18"/>
      <c r="I78" s="18"/>
      <c r="J78" s="19"/>
      <c r="K78" s="19"/>
      <c r="L78" s="19"/>
      <c r="M78" s="19"/>
      <c r="N78" s="19"/>
      <c r="O78" s="19"/>
      <c r="P78" s="19"/>
      <c r="Q78" s="19"/>
      <c r="R78" s="19"/>
      <c r="S78" s="19"/>
    </row>
    <row r="79" spans="1:19">
      <c r="A79" s="106">
        <f t="shared" ref="A79:A86" si="28">IF(B79,1,0)</f>
        <v>1</v>
      </c>
      <c r="B79" s="106" t="b">
        <v>1</v>
      </c>
      <c r="C79" s="106">
        <f>IF(A79=0,0,1)</f>
        <v>1</v>
      </c>
      <c r="E79" s="79"/>
      <c r="F79" s="80"/>
      <c r="G79" s="80" t="s">
        <v>49</v>
      </c>
      <c r="H79" s="80"/>
      <c r="I79" s="81"/>
      <c r="J79" s="82"/>
      <c r="K79" s="52"/>
      <c r="L79" s="52"/>
      <c r="M79" s="52"/>
      <c r="N79" s="52"/>
      <c r="O79" s="52"/>
      <c r="P79" s="52"/>
      <c r="Q79" s="52"/>
      <c r="R79" s="52"/>
      <c r="S79" s="52"/>
    </row>
    <row r="80" spans="1:19">
      <c r="A80" s="106">
        <f t="shared" si="28"/>
        <v>1</v>
      </c>
      <c r="B80" s="106" t="b">
        <v>1</v>
      </c>
      <c r="C80" s="106">
        <f>IF(A80=0,0,C79+1)</f>
        <v>2</v>
      </c>
      <c r="E80" s="27"/>
      <c r="F80" s="34"/>
      <c r="G80" s="34" t="s">
        <v>50</v>
      </c>
      <c r="H80" s="34"/>
      <c r="I80" s="35"/>
      <c r="J80" s="52"/>
      <c r="K80" s="52"/>
      <c r="L80" s="52"/>
      <c r="M80" s="52"/>
      <c r="N80" s="52"/>
      <c r="O80" s="52"/>
      <c r="P80" s="52"/>
      <c r="Q80" s="52"/>
      <c r="R80" s="52"/>
      <c r="S80" s="52"/>
    </row>
    <row r="81" spans="1:19">
      <c r="A81" s="106">
        <f t="shared" si="28"/>
        <v>1</v>
      </c>
      <c r="B81" s="106" t="b">
        <v>1</v>
      </c>
      <c r="C81" s="106">
        <f>IF(A81=0,0,MAX(C$79:C80)+1)</f>
        <v>3</v>
      </c>
      <c r="E81" s="27"/>
      <c r="F81" s="34"/>
      <c r="G81" s="34" t="s">
        <v>51</v>
      </c>
      <c r="H81" s="34"/>
      <c r="I81" s="35"/>
      <c r="J81" s="52"/>
      <c r="K81" s="52"/>
      <c r="L81" s="52"/>
      <c r="M81" s="52"/>
      <c r="N81" s="52"/>
      <c r="O81" s="52"/>
      <c r="P81" s="52"/>
      <c r="Q81" s="52"/>
      <c r="R81" s="52"/>
      <c r="S81" s="52"/>
    </row>
    <row r="82" spans="1:19">
      <c r="A82" s="106">
        <f t="shared" si="28"/>
        <v>1</v>
      </c>
      <c r="B82" s="106" t="b">
        <v>1</v>
      </c>
      <c r="C82" s="106">
        <f>IF(A82=0,0,MAX(C$79:C81)+1)</f>
        <v>4</v>
      </c>
      <c r="E82" s="27"/>
      <c r="F82" s="34"/>
      <c r="G82" s="34" t="s">
        <v>52</v>
      </c>
      <c r="H82" s="34"/>
      <c r="I82" s="35"/>
      <c r="J82" s="52"/>
      <c r="K82" s="52"/>
      <c r="L82" s="52"/>
      <c r="M82" s="52"/>
      <c r="N82" s="52"/>
      <c r="O82" s="52"/>
      <c r="P82" s="52"/>
      <c r="Q82" s="52"/>
      <c r="R82" s="52"/>
      <c r="S82" s="52"/>
    </row>
    <row r="83" spans="1:19">
      <c r="A83" s="106">
        <f t="shared" si="28"/>
        <v>1</v>
      </c>
      <c r="B83" s="106" t="b">
        <v>1</v>
      </c>
      <c r="C83" s="106">
        <f>IF(A83=0,0,MAX(C$79:C82)+1)</f>
        <v>5</v>
      </c>
      <c r="E83" s="27"/>
      <c r="F83" s="34"/>
      <c r="G83" s="34" t="s">
        <v>53</v>
      </c>
      <c r="H83" s="34"/>
      <c r="I83" s="35"/>
      <c r="J83" s="52"/>
      <c r="K83" s="52"/>
      <c r="L83" s="52"/>
      <c r="M83" s="52"/>
      <c r="N83" s="52"/>
      <c r="O83" s="52"/>
      <c r="P83" s="52"/>
      <c r="Q83" s="52"/>
      <c r="R83" s="52"/>
      <c r="S83" s="52"/>
    </row>
    <row r="84" spans="1:19">
      <c r="A84" s="106">
        <f t="shared" si="28"/>
        <v>1</v>
      </c>
      <c r="B84" s="106" t="b">
        <v>1</v>
      </c>
      <c r="C84" s="106">
        <f>IF(A84=0,0,MAX(C$79:C83)+1)</f>
        <v>6</v>
      </c>
      <c r="E84" s="27"/>
      <c r="F84" s="34"/>
      <c r="G84" s="34" t="s">
        <v>54</v>
      </c>
      <c r="H84" s="34"/>
      <c r="I84" s="35"/>
      <c r="J84" s="52"/>
      <c r="K84" s="52"/>
      <c r="L84" s="52"/>
      <c r="M84" s="52"/>
      <c r="N84" s="52"/>
      <c r="O84" s="52"/>
      <c r="P84" s="52"/>
      <c r="Q84" s="52"/>
      <c r="R84" s="52"/>
      <c r="S84" s="52"/>
    </row>
    <row r="85" spans="1:19">
      <c r="A85" s="106">
        <f t="shared" si="28"/>
        <v>1</v>
      </c>
      <c r="B85" s="106" t="b">
        <v>1</v>
      </c>
      <c r="C85" s="106">
        <f>IF(A85=0,0,MAX(C$79:C84)+1)</f>
        <v>7</v>
      </c>
      <c r="E85" s="27"/>
      <c r="F85" s="34"/>
      <c r="G85" s="34" t="s">
        <v>55</v>
      </c>
      <c r="H85" s="34"/>
      <c r="I85" s="35"/>
      <c r="J85" s="52"/>
      <c r="K85" s="52"/>
      <c r="L85" s="52"/>
      <c r="M85" s="52"/>
      <c r="N85" s="52"/>
      <c r="O85" s="52"/>
      <c r="P85" s="52"/>
      <c r="Q85" s="52"/>
      <c r="R85" s="52"/>
      <c r="S85" s="52"/>
    </row>
    <row r="86" spans="1:19">
      <c r="A86" s="106">
        <f t="shared" si="28"/>
        <v>1</v>
      </c>
      <c r="B86" s="106" t="b">
        <v>1</v>
      </c>
      <c r="C86" s="106">
        <f>IF(A86=0,0,MAX(C$79:C85)+1)</f>
        <v>8</v>
      </c>
      <c r="E86" s="27"/>
      <c r="F86" s="34"/>
      <c r="G86" s="34" t="s">
        <v>134</v>
      </c>
      <c r="H86" s="34"/>
      <c r="I86" s="35"/>
      <c r="J86" s="52"/>
      <c r="K86" s="52"/>
      <c r="L86" s="52"/>
      <c r="M86" s="52"/>
      <c r="N86" s="52"/>
      <c r="O86" s="52"/>
      <c r="P86" s="52"/>
      <c r="Q86" s="52"/>
      <c r="R86" s="52"/>
      <c r="S86" s="52"/>
    </row>
    <row r="87" spans="1:19" ht="15.75" thickBot="1">
      <c r="A87" s="106"/>
      <c r="B87" s="106"/>
      <c r="C87" s="106"/>
      <c r="E87" s="75"/>
      <c r="F87" s="77" t="s">
        <v>56</v>
      </c>
      <c r="G87" s="76"/>
      <c r="H87" s="76"/>
      <c r="I87" s="78"/>
      <c r="J87" s="83">
        <f t="shared" ref="J87:S87" si="29">IF(J$2=0,"",SUMPRODUCT(J79:J86,$A79:$A86)+J77)</f>
        <v>0</v>
      </c>
      <c r="K87" s="83">
        <f t="shared" si="29"/>
        <v>0</v>
      </c>
      <c r="L87" s="83">
        <f t="shared" si="29"/>
        <v>0</v>
      </c>
      <c r="M87" s="83">
        <f t="shared" si="29"/>
        <v>0</v>
      </c>
      <c r="N87" s="83">
        <f t="shared" si="29"/>
        <v>0</v>
      </c>
      <c r="O87" s="83">
        <f t="shared" si="29"/>
        <v>0</v>
      </c>
      <c r="P87" s="83">
        <f t="shared" si="29"/>
        <v>0</v>
      </c>
      <c r="Q87" s="83">
        <f t="shared" si="29"/>
        <v>0</v>
      </c>
      <c r="R87" s="83" t="str">
        <f t="shared" si="29"/>
        <v/>
      </c>
      <c r="S87" s="83" t="str">
        <f t="shared" si="29"/>
        <v/>
      </c>
    </row>
    <row r="88" spans="1:19" ht="15.75" thickBot="1">
      <c r="A88" s="106"/>
      <c r="B88" s="106"/>
      <c r="C88" s="106"/>
      <c r="E88" s="18"/>
      <c r="F88" s="18"/>
      <c r="G88" s="18"/>
      <c r="H88" s="18"/>
      <c r="I88" s="18"/>
      <c r="J88" s="19"/>
      <c r="K88" s="19"/>
      <c r="L88" s="19"/>
      <c r="M88" s="19"/>
      <c r="N88" s="19"/>
      <c r="O88" s="19"/>
      <c r="P88" s="19"/>
      <c r="Q88" s="19"/>
      <c r="R88" s="19"/>
      <c r="S88" s="19"/>
    </row>
    <row r="89" spans="1:19" ht="15.75" thickBot="1">
      <c r="A89" s="106"/>
      <c r="B89" s="106"/>
      <c r="C89" s="106"/>
      <c r="E89" s="47"/>
      <c r="F89" s="60" t="s">
        <v>57</v>
      </c>
      <c r="G89" s="84"/>
      <c r="H89" s="84"/>
      <c r="I89" s="85"/>
      <c r="J89" s="63">
        <f>J$5</f>
        <v>2008</v>
      </c>
      <c r="K89" s="63">
        <f t="shared" ref="K89:S89" si="30">K$5</f>
        <v>2007</v>
      </c>
      <c r="L89" s="63">
        <f t="shared" si="30"/>
        <v>2006</v>
      </c>
      <c r="M89" s="63">
        <f t="shared" si="30"/>
        <v>2005</v>
      </c>
      <c r="N89" s="63" t="str">
        <f t="shared" si="30"/>
        <v>2008-Q4</v>
      </c>
      <c r="O89" s="63" t="str">
        <f t="shared" si="30"/>
        <v>2008-Q3</v>
      </c>
      <c r="P89" s="63" t="str">
        <f t="shared" si="30"/>
        <v>2008-Q2</v>
      </c>
      <c r="Q89" s="63" t="str">
        <f t="shared" si="30"/>
        <v>2008-Q1</v>
      </c>
      <c r="R89" s="63" t="str">
        <f t="shared" si="30"/>
        <v/>
      </c>
      <c r="S89" s="63" t="str">
        <f t="shared" si="30"/>
        <v/>
      </c>
    </row>
    <row r="90" spans="1:19">
      <c r="A90" s="106">
        <f t="shared" ref="A90:A95" si="31">IF(B90,1,0)</f>
        <v>1</v>
      </c>
      <c r="B90" s="106" t="b">
        <v>1</v>
      </c>
      <c r="C90" s="106">
        <f>IF(A90=0,0,1)</f>
        <v>1</v>
      </c>
      <c r="E90" s="79"/>
      <c r="F90" s="80"/>
      <c r="G90" s="80" t="s">
        <v>58</v>
      </c>
      <c r="H90" s="80"/>
      <c r="I90" s="81"/>
      <c r="J90" s="82"/>
      <c r="K90" s="52"/>
      <c r="L90" s="52"/>
      <c r="M90" s="52"/>
      <c r="N90" s="52"/>
      <c r="O90" s="52"/>
      <c r="P90" s="52"/>
      <c r="Q90" s="52"/>
      <c r="R90" s="52"/>
      <c r="S90" s="52"/>
    </row>
    <row r="91" spans="1:19">
      <c r="A91" s="106">
        <f t="shared" si="31"/>
        <v>1</v>
      </c>
      <c r="B91" s="106" t="b">
        <v>1</v>
      </c>
      <c r="C91" s="106">
        <f>IF(A91=0,0,C90+1)</f>
        <v>2</v>
      </c>
      <c r="E91" s="27"/>
      <c r="F91" s="34"/>
      <c r="G91" s="34" t="s">
        <v>59</v>
      </c>
      <c r="H91" s="34"/>
      <c r="I91" s="35"/>
      <c r="J91" s="52"/>
      <c r="K91" s="52"/>
      <c r="L91" s="52"/>
      <c r="M91" s="52"/>
      <c r="N91" s="52"/>
      <c r="O91" s="52"/>
      <c r="P91" s="52"/>
      <c r="Q91" s="52"/>
      <c r="R91" s="52"/>
      <c r="S91" s="52"/>
    </row>
    <row r="92" spans="1:19">
      <c r="A92" s="106">
        <f t="shared" si="31"/>
        <v>1</v>
      </c>
      <c r="B92" s="106" t="b">
        <v>1</v>
      </c>
      <c r="C92" s="106">
        <f>IF(A92=0,0,MAX(C$90:C91)+1)</f>
        <v>3</v>
      </c>
      <c r="E92" s="27"/>
      <c r="F92" s="34"/>
      <c r="G92" s="34" t="s">
        <v>60</v>
      </c>
      <c r="H92" s="34"/>
      <c r="I92" s="35"/>
      <c r="J92" s="52"/>
      <c r="K92" s="52"/>
      <c r="L92" s="52"/>
      <c r="M92" s="52"/>
      <c r="N92" s="52"/>
      <c r="O92" s="52"/>
      <c r="P92" s="52"/>
      <c r="Q92" s="52"/>
      <c r="R92" s="52"/>
      <c r="S92" s="52"/>
    </row>
    <row r="93" spans="1:19">
      <c r="A93" s="106">
        <f t="shared" si="31"/>
        <v>1</v>
      </c>
      <c r="B93" s="106" t="b">
        <v>1</v>
      </c>
      <c r="C93" s="106">
        <f>IF(A93=0,0,MAX(C$90:C92)+1)</f>
        <v>4</v>
      </c>
      <c r="E93" s="27"/>
      <c r="F93" s="34"/>
      <c r="G93" s="34" t="s">
        <v>61</v>
      </c>
      <c r="H93" s="34"/>
      <c r="I93" s="35"/>
      <c r="J93" s="52"/>
      <c r="K93" s="52"/>
      <c r="L93" s="52"/>
      <c r="M93" s="52"/>
      <c r="N93" s="52"/>
      <c r="O93" s="52"/>
      <c r="P93" s="52"/>
      <c r="Q93" s="52"/>
      <c r="R93" s="52"/>
      <c r="S93" s="52"/>
    </row>
    <row r="94" spans="1:19">
      <c r="A94" s="106">
        <f t="shared" si="31"/>
        <v>1</v>
      </c>
      <c r="B94" s="106" t="b">
        <v>1</v>
      </c>
      <c r="C94" s="106">
        <f>IF(A94=0,0,MAX(C$90:C93)+1)</f>
        <v>5</v>
      </c>
      <c r="E94" s="27"/>
      <c r="F94" s="34"/>
      <c r="G94" s="34" t="s">
        <v>62</v>
      </c>
      <c r="H94" s="34"/>
      <c r="I94" s="35"/>
      <c r="J94" s="52"/>
      <c r="K94" s="52"/>
      <c r="L94" s="52"/>
      <c r="M94" s="52"/>
      <c r="N94" s="52"/>
      <c r="O94" s="52"/>
      <c r="P94" s="52"/>
      <c r="Q94" s="52"/>
      <c r="R94" s="52"/>
      <c r="S94" s="52"/>
    </row>
    <row r="95" spans="1:19">
      <c r="A95" s="106">
        <f t="shared" si="31"/>
        <v>1</v>
      </c>
      <c r="B95" s="106" t="b">
        <v>1</v>
      </c>
      <c r="C95" s="106">
        <f>IF(A95=0,0,MAX(C$90:C94)+1)</f>
        <v>6</v>
      </c>
      <c r="E95" s="27"/>
      <c r="F95" s="34"/>
      <c r="G95" s="34" t="s">
        <v>63</v>
      </c>
      <c r="H95" s="34"/>
      <c r="I95" s="35"/>
      <c r="J95" s="52"/>
      <c r="K95" s="52"/>
      <c r="L95" s="52"/>
      <c r="M95" s="52"/>
      <c r="N95" s="52"/>
      <c r="O95" s="52"/>
      <c r="P95" s="52"/>
      <c r="Q95" s="52"/>
      <c r="R95" s="52"/>
      <c r="S95" s="52"/>
    </row>
    <row r="96" spans="1:19" ht="15.75" thickBot="1">
      <c r="A96" s="106"/>
      <c r="B96" s="106"/>
      <c r="C96" s="106"/>
      <c r="E96" s="75"/>
      <c r="F96" s="76"/>
      <c r="G96" s="77" t="s">
        <v>64</v>
      </c>
      <c r="H96" s="76"/>
      <c r="I96" s="78"/>
      <c r="J96" s="83">
        <f t="shared" ref="J96:S96" si="32">IF(J$2=0,"",SUMPRODUCT(J90:J95,$A90:$A95))</f>
        <v>0</v>
      </c>
      <c r="K96" s="83">
        <f t="shared" si="32"/>
        <v>0</v>
      </c>
      <c r="L96" s="83">
        <f t="shared" si="32"/>
        <v>0</v>
      </c>
      <c r="M96" s="83">
        <f t="shared" si="32"/>
        <v>0</v>
      </c>
      <c r="N96" s="83">
        <f t="shared" si="32"/>
        <v>0</v>
      </c>
      <c r="O96" s="83">
        <f t="shared" si="32"/>
        <v>0</v>
      </c>
      <c r="P96" s="83">
        <f t="shared" si="32"/>
        <v>0</v>
      </c>
      <c r="Q96" s="83">
        <f t="shared" si="32"/>
        <v>0</v>
      </c>
      <c r="R96" s="83" t="str">
        <f t="shared" si="32"/>
        <v/>
      </c>
      <c r="S96" s="83" t="str">
        <f t="shared" si="32"/>
        <v/>
      </c>
    </row>
    <row r="97" spans="1:19" ht="15.75" thickBot="1">
      <c r="A97" s="106"/>
      <c r="B97" s="106"/>
      <c r="C97" s="106"/>
      <c r="E97" s="18"/>
      <c r="F97" s="18"/>
      <c r="G97" s="18"/>
      <c r="H97" s="18"/>
      <c r="I97" s="18"/>
      <c r="J97" s="19"/>
      <c r="K97" s="19"/>
      <c r="L97" s="19"/>
      <c r="M97" s="19"/>
      <c r="N97" s="19"/>
      <c r="O97" s="19"/>
      <c r="P97" s="19"/>
      <c r="Q97" s="19"/>
      <c r="R97" s="19"/>
      <c r="S97" s="19"/>
    </row>
    <row r="98" spans="1:19">
      <c r="A98" s="106">
        <f t="shared" ref="A98:A103" si="33">IF(B98,1,0)</f>
        <v>1</v>
      </c>
      <c r="B98" s="106" t="b">
        <v>1</v>
      </c>
      <c r="C98" s="106">
        <f>IF(A98=0,0,1)</f>
        <v>1</v>
      </c>
      <c r="E98" s="72"/>
      <c r="F98" s="73"/>
      <c r="G98" s="73" t="s">
        <v>65</v>
      </c>
      <c r="H98" s="73"/>
      <c r="I98" s="74"/>
      <c r="J98" s="64">
        <f t="shared" ref="J98:S98" si="34">IF(J$2=0,"",SUMPRODUCT(J99:J100,$A99:$A100))</f>
        <v>0</v>
      </c>
      <c r="K98" s="64">
        <f t="shared" si="34"/>
        <v>0</v>
      </c>
      <c r="L98" s="64">
        <f t="shared" si="34"/>
        <v>0</v>
      </c>
      <c r="M98" s="64">
        <f t="shared" si="34"/>
        <v>0</v>
      </c>
      <c r="N98" s="64">
        <f t="shared" si="34"/>
        <v>0</v>
      </c>
      <c r="O98" s="64">
        <f t="shared" si="34"/>
        <v>0</v>
      </c>
      <c r="P98" s="64">
        <f t="shared" si="34"/>
        <v>0</v>
      </c>
      <c r="Q98" s="64">
        <f t="shared" si="34"/>
        <v>0</v>
      </c>
      <c r="R98" s="64" t="str">
        <f t="shared" si="34"/>
        <v/>
      </c>
      <c r="S98" s="64" t="str">
        <f t="shared" si="34"/>
        <v/>
      </c>
    </row>
    <row r="99" spans="1:19">
      <c r="A99" s="106">
        <f>IF(AND(B99,B98),1,0)</f>
        <v>1</v>
      </c>
      <c r="B99" s="106" t="b">
        <v>1</v>
      </c>
      <c r="C99" s="106">
        <f>IF(A99=0,0,C98+1)</f>
        <v>2</v>
      </c>
      <c r="E99" s="27"/>
      <c r="F99" s="34"/>
      <c r="G99" s="109" t="str">
        <f>H99</f>
        <v xml:space="preserve">    Long Term Debt</v>
      </c>
      <c r="H99" s="34" t="s">
        <v>156</v>
      </c>
      <c r="I99" s="35"/>
      <c r="J99" s="52"/>
      <c r="K99" s="52"/>
      <c r="L99" s="52"/>
      <c r="M99" s="52"/>
      <c r="N99" s="52"/>
      <c r="O99" s="52"/>
      <c r="P99" s="52"/>
      <c r="Q99" s="52"/>
      <c r="R99" s="52"/>
      <c r="S99" s="52"/>
    </row>
    <row r="100" spans="1:19">
      <c r="A100" s="106">
        <f>IF(AND(B98,B100),1,0)</f>
        <v>1</v>
      </c>
      <c r="B100" s="106" t="b">
        <v>1</v>
      </c>
      <c r="C100" s="106">
        <f>IF(A100=0,0,MAX(C$98:C99)+1)</f>
        <v>3</v>
      </c>
      <c r="E100" s="27"/>
      <c r="F100" s="34"/>
      <c r="G100" s="109" t="str">
        <f>H100</f>
        <v xml:space="preserve">    Capital Lease Obligations</v>
      </c>
      <c r="H100" s="34" t="s">
        <v>157</v>
      </c>
      <c r="I100" s="35"/>
      <c r="J100" s="52"/>
      <c r="K100" s="52"/>
      <c r="L100" s="52"/>
      <c r="M100" s="52"/>
      <c r="N100" s="52"/>
      <c r="O100" s="52"/>
      <c r="P100" s="52"/>
      <c r="Q100" s="52"/>
      <c r="R100" s="52"/>
      <c r="S100" s="52"/>
    </row>
    <row r="101" spans="1:19">
      <c r="A101" s="106">
        <f t="shared" si="33"/>
        <v>1</v>
      </c>
      <c r="B101" s="106" t="b">
        <v>1</v>
      </c>
      <c r="C101" s="106">
        <f>IF(A101=0,0,MAX(C$98:C100)+1)</f>
        <v>4</v>
      </c>
      <c r="E101" s="27"/>
      <c r="F101" s="34"/>
      <c r="G101" s="34" t="s">
        <v>66</v>
      </c>
      <c r="H101" s="34"/>
      <c r="I101" s="35"/>
      <c r="J101" s="52"/>
      <c r="K101" s="52"/>
      <c r="L101" s="52"/>
      <c r="M101" s="52"/>
      <c r="N101" s="52"/>
      <c r="O101" s="52"/>
      <c r="P101" s="52"/>
      <c r="Q101" s="52"/>
      <c r="R101" s="52"/>
      <c r="S101" s="52"/>
    </row>
    <row r="102" spans="1:19">
      <c r="A102" s="106">
        <f t="shared" si="33"/>
        <v>1</v>
      </c>
      <c r="B102" s="106" t="b">
        <v>1</v>
      </c>
      <c r="C102" s="106">
        <f>IF(A102=0,0,MAX(C$98:C101)+1)</f>
        <v>5</v>
      </c>
      <c r="E102" s="27"/>
      <c r="F102" s="34"/>
      <c r="G102" s="34" t="s">
        <v>18</v>
      </c>
      <c r="H102" s="34"/>
      <c r="I102" s="35"/>
      <c r="J102" s="52"/>
      <c r="K102" s="52"/>
      <c r="L102" s="52"/>
      <c r="M102" s="52"/>
      <c r="N102" s="52"/>
      <c r="O102" s="52"/>
      <c r="P102" s="52"/>
      <c r="Q102" s="52"/>
      <c r="R102" s="52"/>
      <c r="S102" s="52"/>
    </row>
    <row r="103" spans="1:19">
      <c r="A103" s="106">
        <f t="shared" si="33"/>
        <v>1</v>
      </c>
      <c r="B103" s="106" t="b">
        <v>1</v>
      </c>
      <c r="C103" s="106">
        <f>IF(A103=0,0,MAX(C$98:C102)+1)</f>
        <v>6</v>
      </c>
      <c r="E103" s="27"/>
      <c r="F103" s="34"/>
      <c r="G103" s="34" t="s">
        <v>67</v>
      </c>
      <c r="H103" s="34"/>
      <c r="I103" s="35"/>
      <c r="J103" s="52"/>
      <c r="K103" s="52"/>
      <c r="L103" s="52"/>
      <c r="M103" s="52"/>
      <c r="N103" s="52"/>
      <c r="O103" s="52"/>
      <c r="P103" s="52"/>
      <c r="Q103" s="52"/>
      <c r="R103" s="52"/>
      <c r="S103" s="52"/>
    </row>
    <row r="104" spans="1:19" ht="15.75" thickBot="1">
      <c r="A104" s="106"/>
      <c r="B104" s="106"/>
      <c r="C104" s="106"/>
      <c r="E104" s="75"/>
      <c r="F104" s="77" t="s">
        <v>68</v>
      </c>
      <c r="G104" s="76"/>
      <c r="H104" s="76"/>
      <c r="I104" s="78"/>
      <c r="J104" s="83">
        <f t="shared" ref="J104:S104" si="35">IF(J$2=0,"",SUMPRODUCT(J101:J103,$A101:$A103)+J98*$A98+J96)</f>
        <v>0</v>
      </c>
      <c r="K104" s="83">
        <f t="shared" si="35"/>
        <v>0</v>
      </c>
      <c r="L104" s="83">
        <f t="shared" si="35"/>
        <v>0</v>
      </c>
      <c r="M104" s="83">
        <f t="shared" si="35"/>
        <v>0</v>
      </c>
      <c r="N104" s="83">
        <f t="shared" si="35"/>
        <v>0</v>
      </c>
      <c r="O104" s="83">
        <f t="shared" si="35"/>
        <v>0</v>
      </c>
      <c r="P104" s="83">
        <f t="shared" si="35"/>
        <v>0</v>
      </c>
      <c r="Q104" s="83">
        <f t="shared" si="35"/>
        <v>0</v>
      </c>
      <c r="R104" s="83" t="str">
        <f t="shared" si="35"/>
        <v/>
      </c>
      <c r="S104" s="83" t="str">
        <f t="shared" si="35"/>
        <v/>
      </c>
    </row>
    <row r="105" spans="1:19" ht="15.75" thickBot="1">
      <c r="A105" s="106"/>
      <c r="B105" s="106"/>
      <c r="C105" s="106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</row>
    <row r="106" spans="1:19" ht="15.75" thickBot="1">
      <c r="A106" s="106"/>
      <c r="B106" s="106"/>
      <c r="C106" s="106"/>
      <c r="E106" s="47"/>
      <c r="F106" s="60" t="s">
        <v>138</v>
      </c>
      <c r="G106" s="84"/>
      <c r="H106" s="84"/>
      <c r="I106" s="85"/>
      <c r="J106" s="63">
        <f>J$5</f>
        <v>2008</v>
      </c>
      <c r="K106" s="63">
        <f t="shared" ref="K106:S106" si="36">K$5</f>
        <v>2007</v>
      </c>
      <c r="L106" s="63">
        <f t="shared" si="36"/>
        <v>2006</v>
      </c>
      <c r="M106" s="63">
        <f t="shared" si="36"/>
        <v>2005</v>
      </c>
      <c r="N106" s="63" t="str">
        <f t="shared" si="36"/>
        <v>2008-Q4</v>
      </c>
      <c r="O106" s="63" t="str">
        <f t="shared" si="36"/>
        <v>2008-Q3</v>
      </c>
      <c r="P106" s="63" t="str">
        <f t="shared" si="36"/>
        <v>2008-Q2</v>
      </c>
      <c r="Q106" s="63" t="str">
        <f t="shared" si="36"/>
        <v>2008-Q1</v>
      </c>
      <c r="R106" s="63" t="str">
        <f t="shared" si="36"/>
        <v/>
      </c>
      <c r="S106" s="86" t="str">
        <f t="shared" si="36"/>
        <v/>
      </c>
    </row>
    <row r="107" spans="1:19">
      <c r="A107" s="106">
        <f t="shared" ref="A107:A114" si="37">IF(B107,1,0)</f>
        <v>1</v>
      </c>
      <c r="B107" s="106" t="b">
        <v>1</v>
      </c>
      <c r="C107" s="106">
        <f>IF(A107=0,0,1)</f>
        <v>1</v>
      </c>
      <c r="E107" s="79"/>
      <c r="F107" s="80"/>
      <c r="G107" s="80" t="s">
        <v>69</v>
      </c>
      <c r="H107" s="80"/>
      <c r="I107" s="81"/>
      <c r="J107" s="82"/>
      <c r="K107" s="52"/>
      <c r="L107" s="52"/>
      <c r="M107" s="52"/>
      <c r="N107" s="52"/>
      <c r="O107" s="52"/>
      <c r="P107" s="52"/>
      <c r="Q107" s="52"/>
      <c r="R107" s="52"/>
      <c r="S107" s="52"/>
    </row>
    <row r="108" spans="1:19">
      <c r="A108" s="106">
        <f t="shared" si="37"/>
        <v>1</v>
      </c>
      <c r="B108" s="106" t="b">
        <v>1</v>
      </c>
      <c r="C108" s="106">
        <f>IF(A108=0,0,C107+1)</f>
        <v>2</v>
      </c>
      <c r="E108" s="27"/>
      <c r="F108" s="34"/>
      <c r="G108" s="34" t="s">
        <v>70</v>
      </c>
      <c r="H108" s="34"/>
      <c r="I108" s="35"/>
      <c r="J108" s="52"/>
      <c r="K108" s="52"/>
      <c r="L108" s="52"/>
      <c r="M108" s="52"/>
      <c r="N108" s="52"/>
      <c r="O108" s="52"/>
      <c r="P108" s="52"/>
      <c r="Q108" s="52"/>
      <c r="R108" s="52"/>
      <c r="S108" s="52"/>
    </row>
    <row r="109" spans="1:19">
      <c r="A109" s="106">
        <f t="shared" si="37"/>
        <v>1</v>
      </c>
      <c r="B109" s="106" t="b">
        <v>1</v>
      </c>
      <c r="C109" s="106">
        <f>IF(A109=0,0,MAX(C$107:C108)+1)</f>
        <v>3</v>
      </c>
      <c r="E109" s="27"/>
      <c r="F109" s="34"/>
      <c r="G109" s="34" t="s">
        <v>71</v>
      </c>
      <c r="H109" s="34"/>
      <c r="I109" s="35"/>
      <c r="J109" s="52"/>
      <c r="K109" s="52"/>
      <c r="L109" s="52"/>
      <c r="M109" s="52"/>
      <c r="N109" s="52"/>
      <c r="O109" s="52"/>
      <c r="P109" s="52"/>
      <c r="Q109" s="52"/>
      <c r="R109" s="52"/>
      <c r="S109" s="52"/>
    </row>
    <row r="110" spans="1:19">
      <c r="A110" s="106">
        <f t="shared" si="37"/>
        <v>1</v>
      </c>
      <c r="B110" s="106" t="b">
        <v>1</v>
      </c>
      <c r="C110" s="106">
        <f>IF(A110=0,0,MAX(C$107:C109)+1)</f>
        <v>4</v>
      </c>
      <c r="E110" s="27"/>
      <c r="F110" s="34"/>
      <c r="G110" s="34" t="s">
        <v>72</v>
      </c>
      <c r="H110" s="34"/>
      <c r="I110" s="35"/>
      <c r="J110" s="52"/>
      <c r="K110" s="52"/>
      <c r="L110" s="52"/>
      <c r="M110" s="52"/>
      <c r="N110" s="52"/>
      <c r="O110" s="52"/>
      <c r="P110" s="52"/>
      <c r="Q110" s="52"/>
      <c r="R110" s="52"/>
      <c r="S110" s="52"/>
    </row>
    <row r="111" spans="1:19">
      <c r="A111" s="106">
        <f t="shared" si="37"/>
        <v>1</v>
      </c>
      <c r="B111" s="106" t="b">
        <v>1</v>
      </c>
      <c r="C111" s="106">
        <f>IF(A111=0,0,MAX(C$107:C110)+1)</f>
        <v>5</v>
      </c>
      <c r="E111" s="27"/>
      <c r="F111" s="34"/>
      <c r="G111" s="34" t="s">
        <v>73</v>
      </c>
      <c r="H111" s="34"/>
      <c r="I111" s="35"/>
      <c r="J111" s="52"/>
      <c r="K111" s="52"/>
      <c r="L111" s="52"/>
      <c r="M111" s="52"/>
      <c r="N111" s="52"/>
      <c r="O111" s="52"/>
      <c r="P111" s="52"/>
      <c r="Q111" s="52"/>
      <c r="R111" s="52"/>
      <c r="S111" s="52"/>
    </row>
    <row r="112" spans="1:19">
      <c r="A112" s="106">
        <f t="shared" si="37"/>
        <v>1</v>
      </c>
      <c r="B112" s="106" t="b">
        <v>1</v>
      </c>
      <c r="C112" s="106">
        <f>IF(A112=0,0,MAX(C$107:C111)+1)</f>
        <v>6</v>
      </c>
      <c r="E112" s="27"/>
      <c r="F112" s="34"/>
      <c r="G112" s="34" t="s">
        <v>135</v>
      </c>
      <c r="H112" s="34"/>
      <c r="I112" s="35"/>
      <c r="J112" s="52"/>
      <c r="K112" s="52"/>
      <c r="L112" s="52"/>
      <c r="M112" s="52"/>
      <c r="N112" s="52"/>
      <c r="O112" s="52"/>
      <c r="P112" s="52"/>
      <c r="Q112" s="52"/>
      <c r="R112" s="52"/>
      <c r="S112" s="52"/>
    </row>
    <row r="113" spans="1:19">
      <c r="A113" s="106">
        <f t="shared" si="37"/>
        <v>1</v>
      </c>
      <c r="B113" s="106" t="b">
        <v>1</v>
      </c>
      <c r="C113" s="106">
        <f>IF(A113=0,0,MAX(C$107:C112)+1)</f>
        <v>7</v>
      </c>
      <c r="E113" s="27"/>
      <c r="F113" s="34"/>
      <c r="G113" s="34" t="s">
        <v>136</v>
      </c>
      <c r="H113" s="34"/>
      <c r="I113" s="35"/>
      <c r="J113" s="52"/>
      <c r="K113" s="52"/>
      <c r="L113" s="52"/>
      <c r="M113" s="52"/>
      <c r="N113" s="52"/>
      <c r="O113" s="52"/>
      <c r="P113" s="52"/>
      <c r="Q113" s="52"/>
      <c r="R113" s="52"/>
      <c r="S113" s="52"/>
    </row>
    <row r="114" spans="1:19">
      <c r="A114" s="106">
        <f t="shared" si="37"/>
        <v>1</v>
      </c>
      <c r="B114" s="106" t="b">
        <v>1</v>
      </c>
      <c r="C114" s="106">
        <f>IF(A114=0,0,MAX(C$107:C113)+1)</f>
        <v>8</v>
      </c>
      <c r="E114" s="27"/>
      <c r="F114" s="34"/>
      <c r="G114" s="34" t="s">
        <v>74</v>
      </c>
      <c r="H114" s="34"/>
      <c r="I114" s="35"/>
      <c r="J114" s="52"/>
      <c r="K114" s="52"/>
      <c r="L114" s="52"/>
      <c r="M114" s="52"/>
      <c r="N114" s="52"/>
      <c r="O114" s="52"/>
      <c r="P114" s="52"/>
      <c r="Q114" s="52"/>
      <c r="R114" s="52"/>
      <c r="S114" s="52"/>
    </row>
    <row r="115" spans="1:19" ht="15.75" thickBot="1">
      <c r="A115" s="106"/>
      <c r="B115" s="106"/>
      <c r="C115" s="106"/>
      <c r="E115" s="75"/>
      <c r="F115" s="77" t="s">
        <v>75</v>
      </c>
      <c r="G115" s="76"/>
      <c r="H115" s="76"/>
      <c r="I115" s="78"/>
      <c r="J115" s="83">
        <f t="shared" ref="J115:S115" si="38">IF(J$2=0,"",SUMPRODUCT(J107:J114,$A107:$A114))</f>
        <v>0</v>
      </c>
      <c r="K115" s="83">
        <f t="shared" si="38"/>
        <v>0</v>
      </c>
      <c r="L115" s="83">
        <f t="shared" si="38"/>
        <v>0</v>
      </c>
      <c r="M115" s="83">
        <f t="shared" si="38"/>
        <v>0</v>
      </c>
      <c r="N115" s="83">
        <f t="shared" si="38"/>
        <v>0</v>
      </c>
      <c r="O115" s="83">
        <f t="shared" si="38"/>
        <v>0</v>
      </c>
      <c r="P115" s="83">
        <f t="shared" si="38"/>
        <v>0</v>
      </c>
      <c r="Q115" s="83">
        <f t="shared" si="38"/>
        <v>0</v>
      </c>
      <c r="R115" s="83" t="str">
        <f t="shared" si="38"/>
        <v/>
      </c>
      <c r="S115" s="87" t="str">
        <f t="shared" si="38"/>
        <v/>
      </c>
    </row>
    <row r="116" spans="1:19" ht="15.75" thickBot="1">
      <c r="A116" s="106"/>
      <c r="B116" s="106"/>
      <c r="C116" s="106"/>
      <c r="E116" s="18"/>
      <c r="F116" s="18"/>
      <c r="G116" s="18"/>
      <c r="H116" s="18"/>
      <c r="I116" s="18"/>
      <c r="J116" s="19"/>
      <c r="K116" s="19"/>
      <c r="L116" s="19"/>
      <c r="M116" s="19"/>
      <c r="N116" s="19"/>
      <c r="O116" s="19"/>
      <c r="P116" s="19"/>
      <c r="Q116" s="19"/>
      <c r="R116" s="19"/>
      <c r="S116" s="19"/>
    </row>
    <row r="117" spans="1:19" ht="15.75" thickBot="1">
      <c r="A117" s="106"/>
      <c r="B117" s="106"/>
      <c r="C117" s="106"/>
      <c r="E117" s="88"/>
      <c r="F117" s="89" t="s">
        <v>76</v>
      </c>
      <c r="G117" s="90"/>
      <c r="H117" s="90"/>
      <c r="I117" s="91"/>
      <c r="J117" s="92">
        <f t="shared" ref="J117:S117" si="39">IF(J$2=0,"",J115+J104)</f>
        <v>0</v>
      </c>
      <c r="K117" s="92">
        <f t="shared" si="39"/>
        <v>0</v>
      </c>
      <c r="L117" s="92">
        <f t="shared" si="39"/>
        <v>0</v>
      </c>
      <c r="M117" s="92">
        <f t="shared" si="39"/>
        <v>0</v>
      </c>
      <c r="N117" s="92">
        <f t="shared" si="39"/>
        <v>0</v>
      </c>
      <c r="O117" s="92">
        <f t="shared" si="39"/>
        <v>0</v>
      </c>
      <c r="P117" s="92">
        <f t="shared" si="39"/>
        <v>0</v>
      </c>
      <c r="Q117" s="92">
        <f t="shared" si="39"/>
        <v>0</v>
      </c>
      <c r="R117" s="92" t="str">
        <f t="shared" si="39"/>
        <v/>
      </c>
      <c r="S117" s="92" t="str">
        <f t="shared" si="39"/>
        <v/>
      </c>
    </row>
    <row r="118" spans="1:19" ht="15.75" thickBot="1">
      <c r="A118" s="106"/>
      <c r="B118" s="106"/>
      <c r="C118" s="106"/>
      <c r="E118" s="18"/>
      <c r="F118" s="18"/>
      <c r="G118" s="18"/>
      <c r="H118" s="18"/>
      <c r="I118" s="18"/>
      <c r="J118" s="19"/>
      <c r="K118" s="19"/>
      <c r="L118" s="19"/>
      <c r="M118" s="19"/>
      <c r="N118" s="19"/>
      <c r="O118" s="19"/>
      <c r="P118" s="19"/>
      <c r="Q118" s="19"/>
      <c r="R118" s="19"/>
      <c r="S118" s="19"/>
    </row>
    <row r="119" spans="1:19">
      <c r="A119" s="106">
        <f t="shared" ref="A119:A120" si="40">IF(B119,1,0)</f>
        <v>1</v>
      </c>
      <c r="B119" s="106" t="b">
        <v>1</v>
      </c>
      <c r="C119" s="106">
        <f>IF(A119=0,0,1)</f>
        <v>1</v>
      </c>
      <c r="E119" s="79"/>
      <c r="F119" s="80" t="s">
        <v>77</v>
      </c>
      <c r="G119" s="80"/>
      <c r="H119" s="80"/>
      <c r="I119" s="81"/>
      <c r="J119" s="82"/>
      <c r="K119" s="52"/>
      <c r="L119" s="52"/>
      <c r="M119" s="52"/>
      <c r="N119" s="52"/>
      <c r="O119" s="52"/>
      <c r="P119" s="52"/>
      <c r="Q119" s="52"/>
      <c r="R119" s="52"/>
      <c r="S119" s="52"/>
    </row>
    <row r="120" spans="1:19" ht="15.75" thickBot="1">
      <c r="A120" s="106">
        <f t="shared" si="40"/>
        <v>1</v>
      </c>
      <c r="B120" s="106" t="b">
        <v>1</v>
      </c>
      <c r="C120" s="106">
        <f>IF(A120=0,0,C119+1)</f>
        <v>2</v>
      </c>
      <c r="E120" s="30"/>
      <c r="F120" s="42" t="s">
        <v>78</v>
      </c>
      <c r="G120" s="42"/>
      <c r="H120" s="42"/>
      <c r="I120" s="43"/>
      <c r="J120" s="93"/>
      <c r="K120" s="52"/>
      <c r="L120" s="52"/>
      <c r="M120" s="52"/>
      <c r="N120" s="52"/>
      <c r="O120" s="52"/>
      <c r="P120" s="52"/>
      <c r="Q120" s="52"/>
      <c r="R120" s="52"/>
      <c r="S120" s="52"/>
    </row>
    <row r="121" spans="1:19" ht="15.75" thickBot="1">
      <c r="A121" s="106"/>
      <c r="B121" s="106"/>
      <c r="C121" s="106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</row>
    <row r="122" spans="1:19" ht="15.75" thickBot="1">
      <c r="A122" s="106"/>
      <c r="B122" s="106"/>
      <c r="C122" s="106"/>
      <c r="E122" s="94" t="s">
        <v>137</v>
      </c>
      <c r="F122" s="95" t="s">
        <v>79</v>
      </c>
      <c r="G122" s="95"/>
      <c r="H122" s="95"/>
      <c r="I122" s="95"/>
      <c r="J122" s="96"/>
      <c r="K122" s="96"/>
      <c r="L122" s="96"/>
      <c r="M122" s="96"/>
      <c r="N122" s="96"/>
      <c r="O122" s="96"/>
      <c r="P122" s="96"/>
      <c r="Q122" s="96"/>
      <c r="R122" s="96"/>
      <c r="S122" s="97"/>
    </row>
    <row r="123" spans="1:19" ht="15.75" thickBot="1">
      <c r="A123" s="106"/>
      <c r="B123" s="106"/>
      <c r="C123" s="106"/>
      <c r="E123" s="47"/>
      <c r="F123" s="48"/>
      <c r="G123" s="48"/>
      <c r="H123" s="48"/>
      <c r="I123" s="49"/>
      <c r="J123" s="63">
        <f>J$5</f>
        <v>2008</v>
      </c>
      <c r="K123" s="63">
        <f t="shared" ref="K123:S123" si="41">K$5</f>
        <v>2007</v>
      </c>
      <c r="L123" s="63">
        <f t="shared" si="41"/>
        <v>2006</v>
      </c>
      <c r="M123" s="63">
        <f t="shared" si="41"/>
        <v>2005</v>
      </c>
      <c r="N123" s="63" t="str">
        <f t="shared" si="41"/>
        <v>2008-Q4</v>
      </c>
      <c r="O123" s="63" t="str">
        <f t="shared" si="41"/>
        <v>2008-Q3</v>
      </c>
      <c r="P123" s="63" t="str">
        <f t="shared" si="41"/>
        <v>2008-Q2</v>
      </c>
      <c r="Q123" s="63" t="str">
        <f t="shared" si="41"/>
        <v>2008-Q1</v>
      </c>
      <c r="R123" s="63" t="str">
        <f t="shared" si="41"/>
        <v/>
      </c>
      <c r="S123" s="63" t="str">
        <f t="shared" si="41"/>
        <v/>
      </c>
    </row>
    <row r="124" spans="1:19">
      <c r="A124" s="106">
        <f t="shared" ref="A124:A128" si="42">IF(B124,1,0)</f>
        <v>1</v>
      </c>
      <c r="B124" s="106" t="b">
        <v>1</v>
      </c>
      <c r="C124" s="106">
        <f>IF(A124=0,0,1)</f>
        <v>1</v>
      </c>
      <c r="E124" s="79"/>
      <c r="F124" s="80" t="s">
        <v>80</v>
      </c>
      <c r="G124" s="80"/>
      <c r="H124" s="80"/>
      <c r="I124" s="81"/>
      <c r="J124" s="82"/>
      <c r="K124" s="52"/>
      <c r="L124" s="52"/>
      <c r="M124" s="52"/>
      <c r="N124" s="52"/>
      <c r="O124" s="52"/>
      <c r="P124" s="52"/>
      <c r="Q124" s="52"/>
      <c r="R124" s="52"/>
      <c r="S124" s="52"/>
    </row>
    <row r="125" spans="1:19">
      <c r="A125" s="106">
        <f t="shared" si="42"/>
        <v>1</v>
      </c>
      <c r="B125" s="106" t="b">
        <v>1</v>
      </c>
      <c r="C125" s="106">
        <f>IF(A125=0,0,C124+1)</f>
        <v>2</v>
      </c>
      <c r="E125" s="27"/>
      <c r="F125" s="34" t="s">
        <v>81</v>
      </c>
      <c r="G125" s="34"/>
      <c r="H125" s="34"/>
      <c r="I125" s="35"/>
      <c r="J125" s="52"/>
      <c r="K125" s="52"/>
      <c r="L125" s="52"/>
      <c r="M125" s="52"/>
      <c r="N125" s="52"/>
      <c r="O125" s="52"/>
      <c r="P125" s="52"/>
      <c r="Q125" s="52"/>
      <c r="R125" s="52"/>
      <c r="S125" s="52"/>
    </row>
    <row r="126" spans="1:19">
      <c r="A126" s="106">
        <f t="shared" si="42"/>
        <v>1</v>
      </c>
      <c r="B126" s="106" t="b">
        <v>1</v>
      </c>
      <c r="C126" s="106">
        <f>IF(A126=0,0,MAX(C$124:C125)+1)</f>
        <v>3</v>
      </c>
      <c r="E126" s="27"/>
      <c r="F126" s="34" t="s">
        <v>82</v>
      </c>
      <c r="G126" s="34"/>
      <c r="H126" s="34"/>
      <c r="I126" s="35"/>
      <c r="J126" s="52"/>
      <c r="K126" s="52"/>
      <c r="L126" s="52"/>
      <c r="M126" s="52"/>
      <c r="N126" s="52"/>
      <c r="O126" s="52"/>
      <c r="P126" s="52"/>
      <c r="Q126" s="52"/>
      <c r="R126" s="52"/>
      <c r="S126" s="52"/>
    </row>
    <row r="127" spans="1:19">
      <c r="A127" s="106">
        <f t="shared" si="42"/>
        <v>1</v>
      </c>
      <c r="B127" s="106" t="b">
        <v>1</v>
      </c>
      <c r="C127" s="106">
        <f>IF(A127=0,0,MAX(C$124:C126)+1)</f>
        <v>4</v>
      </c>
      <c r="E127" s="27"/>
      <c r="F127" s="34" t="s">
        <v>83</v>
      </c>
      <c r="G127" s="34"/>
      <c r="H127" s="34"/>
      <c r="I127" s="35"/>
      <c r="J127" s="52"/>
      <c r="K127" s="52"/>
      <c r="L127" s="52"/>
      <c r="M127" s="52"/>
      <c r="N127" s="52"/>
      <c r="O127" s="52"/>
      <c r="P127" s="52"/>
      <c r="Q127" s="52"/>
      <c r="R127" s="52"/>
      <c r="S127" s="52"/>
    </row>
    <row r="128" spans="1:19">
      <c r="A128" s="106">
        <f t="shared" si="42"/>
        <v>1</v>
      </c>
      <c r="B128" s="106" t="b">
        <v>1</v>
      </c>
      <c r="C128" s="106">
        <f>IF(A128=0,0,MAX(C$124:C127)+1)</f>
        <v>5</v>
      </c>
      <c r="E128" s="39"/>
      <c r="F128" s="40" t="s">
        <v>84</v>
      </c>
      <c r="G128" s="40"/>
      <c r="H128" s="40"/>
      <c r="I128" s="41"/>
      <c r="J128" s="56">
        <f t="shared" ref="J128:S128" si="43">IF(J$2=0,"",SUMPRODUCT(J129:J132,$A129:$A132))</f>
        <v>0</v>
      </c>
      <c r="K128" s="56">
        <f t="shared" si="43"/>
        <v>0</v>
      </c>
      <c r="L128" s="56">
        <f t="shared" si="43"/>
        <v>0</v>
      </c>
      <c r="M128" s="56">
        <f t="shared" si="43"/>
        <v>0</v>
      </c>
      <c r="N128" s="56">
        <f t="shared" si="43"/>
        <v>0</v>
      </c>
      <c r="O128" s="56">
        <f t="shared" si="43"/>
        <v>0</v>
      </c>
      <c r="P128" s="56">
        <f t="shared" si="43"/>
        <v>0</v>
      </c>
      <c r="Q128" s="56">
        <f t="shared" si="43"/>
        <v>0</v>
      </c>
      <c r="R128" s="56" t="str">
        <f t="shared" si="43"/>
        <v/>
      </c>
      <c r="S128" s="56" t="str">
        <f t="shared" si="43"/>
        <v/>
      </c>
    </row>
    <row r="129" spans="1:19">
      <c r="A129" s="106">
        <f>IF(AND(B129,B128),1,0)</f>
        <v>1</v>
      </c>
      <c r="B129" s="106" t="b">
        <v>1</v>
      </c>
      <c r="C129" s="106">
        <f>IF(A129=0,0,MAX(C$124:C128)+1)</f>
        <v>6</v>
      </c>
      <c r="E129" s="27"/>
      <c r="F129" s="109" t="str">
        <f>G129</f>
        <v xml:space="preserve">    Discontinued Operations</v>
      </c>
      <c r="G129" s="34" t="s">
        <v>160</v>
      </c>
      <c r="H129" s="34"/>
      <c r="I129" s="35"/>
      <c r="J129" s="52"/>
      <c r="K129" s="52"/>
      <c r="L129" s="52"/>
      <c r="M129" s="52"/>
      <c r="N129" s="52"/>
      <c r="O129" s="52"/>
      <c r="P129" s="52"/>
      <c r="Q129" s="52"/>
      <c r="R129" s="52"/>
      <c r="S129" s="52"/>
    </row>
    <row r="130" spans="1:19">
      <c r="A130" s="106">
        <f>IF(AND(B130,B128),1,0)</f>
        <v>1</v>
      </c>
      <c r="B130" s="106" t="b">
        <v>1</v>
      </c>
      <c r="C130" s="106">
        <f>IF(A130=0,0,MAX(C$124:C129)+1)</f>
        <v>7</v>
      </c>
      <c r="E130" s="27"/>
      <c r="F130" s="109" t="str">
        <f>G130</f>
        <v xml:space="preserve">    Unusual Items</v>
      </c>
      <c r="G130" s="34" t="s">
        <v>161</v>
      </c>
      <c r="H130" s="34"/>
      <c r="I130" s="35"/>
      <c r="J130" s="52"/>
      <c r="K130" s="52"/>
      <c r="L130" s="52"/>
      <c r="M130" s="52"/>
      <c r="N130" s="52"/>
      <c r="O130" s="52"/>
      <c r="P130" s="52"/>
      <c r="Q130" s="52"/>
      <c r="R130" s="52"/>
      <c r="S130" s="52"/>
    </row>
    <row r="131" spans="1:19">
      <c r="A131" s="106">
        <f>IF(AND(B131,B128),1,0)</f>
        <v>1</v>
      </c>
      <c r="B131" s="106" t="b">
        <v>1</v>
      </c>
      <c r="C131" s="106">
        <f>IF(A131=0,0,MAX(C$124:C130)+1)</f>
        <v>8</v>
      </c>
      <c r="E131" s="27"/>
      <c r="F131" s="109" t="str">
        <f>G131</f>
        <v xml:space="preserve">    Equity in Net Earnings (Loss)</v>
      </c>
      <c r="G131" s="34" t="s">
        <v>162</v>
      </c>
      <c r="H131" s="34"/>
      <c r="I131" s="35"/>
      <c r="J131" s="52"/>
      <c r="K131" s="52"/>
      <c r="L131" s="52"/>
      <c r="M131" s="52"/>
      <c r="N131" s="52"/>
      <c r="O131" s="52"/>
      <c r="P131" s="52"/>
      <c r="Q131" s="52"/>
      <c r="R131" s="52"/>
      <c r="S131" s="52"/>
    </row>
    <row r="132" spans="1:19">
      <c r="A132" s="106">
        <f>IF(AND(B132,A128),1,0)</f>
        <v>1</v>
      </c>
      <c r="B132" s="106" t="b">
        <v>1</v>
      </c>
      <c r="C132" s="106">
        <f>IF(A132=0,0,MAX(C$124:C131)+1)</f>
        <v>9</v>
      </c>
      <c r="E132" s="27"/>
      <c r="F132" s="109" t="str">
        <f>G132</f>
        <v xml:space="preserve">    Other Non-Cash Items</v>
      </c>
      <c r="G132" s="34" t="s">
        <v>163</v>
      </c>
      <c r="H132" s="34"/>
      <c r="I132" s="35"/>
      <c r="J132" s="52"/>
      <c r="K132" s="52"/>
      <c r="L132" s="52"/>
      <c r="M132" s="52"/>
      <c r="N132" s="52"/>
      <c r="O132" s="52"/>
      <c r="P132" s="52"/>
      <c r="Q132" s="52"/>
      <c r="R132" s="52"/>
      <c r="S132" s="52"/>
    </row>
    <row r="133" spans="1:19">
      <c r="A133" s="106">
        <f>IF(B133,1,0)</f>
        <v>1</v>
      </c>
      <c r="B133" s="106" t="b">
        <v>1</v>
      </c>
      <c r="C133" s="106">
        <f>IF(A133=0,0,MAX(C$124:C132)+1)</f>
        <v>10</v>
      </c>
      <c r="E133" s="39"/>
      <c r="F133" s="40" t="s">
        <v>85</v>
      </c>
      <c r="G133" s="40"/>
      <c r="H133" s="40"/>
      <c r="I133" s="41"/>
      <c r="J133" s="56">
        <f t="shared" ref="J133:S133" si="44">IF(J$2=0,"",SUMPRODUCT(J134:J141,$A134:$A141))</f>
        <v>0</v>
      </c>
      <c r="K133" s="56">
        <f t="shared" si="44"/>
        <v>0</v>
      </c>
      <c r="L133" s="56">
        <f t="shared" si="44"/>
        <v>0</v>
      </c>
      <c r="M133" s="56">
        <f t="shared" si="44"/>
        <v>0</v>
      </c>
      <c r="N133" s="56">
        <f t="shared" si="44"/>
        <v>0</v>
      </c>
      <c r="O133" s="56">
        <f t="shared" si="44"/>
        <v>0</v>
      </c>
      <c r="P133" s="56">
        <f t="shared" si="44"/>
        <v>0</v>
      </c>
      <c r="Q133" s="56">
        <f t="shared" si="44"/>
        <v>0</v>
      </c>
      <c r="R133" s="56" t="str">
        <f t="shared" si="44"/>
        <v/>
      </c>
      <c r="S133" s="56" t="str">
        <f t="shared" si="44"/>
        <v/>
      </c>
    </row>
    <row r="134" spans="1:19">
      <c r="A134" s="106">
        <f>IF(AND(B134,B133),1,0)</f>
        <v>1</v>
      </c>
      <c r="B134" s="106" t="b">
        <v>1</v>
      </c>
      <c r="C134" s="106">
        <f>IF(A134=0,0,MAX(C$124:C133)+1)</f>
        <v>11</v>
      </c>
      <c r="E134" s="27"/>
      <c r="F134" s="109" t="str">
        <f t="shared" ref="F134:F141" si="45">G134</f>
        <v xml:space="preserve">    Accounts Receivable</v>
      </c>
      <c r="G134" s="34" t="s">
        <v>164</v>
      </c>
      <c r="H134" s="34"/>
      <c r="I134" s="35"/>
      <c r="J134" s="52"/>
      <c r="K134" s="52"/>
      <c r="L134" s="52"/>
      <c r="M134" s="52"/>
      <c r="N134" s="52"/>
      <c r="O134" s="52"/>
      <c r="P134" s="52"/>
      <c r="Q134" s="52"/>
      <c r="R134" s="52"/>
      <c r="S134" s="52"/>
    </row>
    <row r="135" spans="1:19">
      <c r="A135" s="106">
        <f>IF(AND(B135,B133),1,0)</f>
        <v>1</v>
      </c>
      <c r="B135" s="106" t="b">
        <v>1</v>
      </c>
      <c r="C135" s="106">
        <f>IF(A135=0,0,MAX(C$124:C134)+1)</f>
        <v>12</v>
      </c>
      <c r="E135" s="27"/>
      <c r="F135" s="109" t="str">
        <f t="shared" si="45"/>
        <v xml:space="preserve">    Inventories</v>
      </c>
      <c r="G135" s="34" t="s">
        <v>165</v>
      </c>
      <c r="H135" s="34"/>
      <c r="I135" s="35"/>
      <c r="J135" s="52"/>
      <c r="K135" s="52"/>
      <c r="L135" s="52"/>
      <c r="M135" s="52"/>
      <c r="N135" s="52"/>
      <c r="O135" s="52"/>
      <c r="P135" s="52"/>
      <c r="Q135" s="52"/>
      <c r="R135" s="52"/>
      <c r="S135" s="52"/>
    </row>
    <row r="136" spans="1:19">
      <c r="A136" s="106">
        <f>IF(AND(B136,B133),1,0)</f>
        <v>1</v>
      </c>
      <c r="B136" s="106" t="b">
        <v>1</v>
      </c>
      <c r="C136" s="106">
        <f>IF(A136=0,0,MAX(C$124:C135)+1)</f>
        <v>13</v>
      </c>
      <c r="E136" s="27"/>
      <c r="F136" s="109" t="str">
        <f t="shared" si="45"/>
        <v xml:space="preserve">    Prepaid Expenses</v>
      </c>
      <c r="G136" s="34" t="s">
        <v>166</v>
      </c>
      <c r="H136" s="34"/>
      <c r="I136" s="35"/>
      <c r="J136" s="52"/>
      <c r="K136" s="52"/>
      <c r="L136" s="52"/>
      <c r="M136" s="52"/>
      <c r="N136" s="52"/>
      <c r="O136" s="52"/>
      <c r="P136" s="52"/>
      <c r="Q136" s="52"/>
      <c r="R136" s="52"/>
      <c r="S136" s="52"/>
    </row>
    <row r="137" spans="1:19">
      <c r="A137" s="106">
        <f>IF(AND(B137,B133),1,0)</f>
        <v>1</v>
      </c>
      <c r="B137" s="106" t="b">
        <v>1</v>
      </c>
      <c r="C137" s="106">
        <f>IF(A137=0,0,MAX(C$124:C136)+1)</f>
        <v>14</v>
      </c>
      <c r="E137" s="27"/>
      <c r="F137" s="109" t="str">
        <f t="shared" si="45"/>
        <v xml:space="preserve">    Other Assets</v>
      </c>
      <c r="G137" s="34" t="s">
        <v>167</v>
      </c>
      <c r="H137" s="34"/>
      <c r="I137" s="35"/>
      <c r="J137" s="52"/>
      <c r="K137" s="52"/>
      <c r="L137" s="52"/>
      <c r="M137" s="52"/>
      <c r="N137" s="52"/>
      <c r="O137" s="52"/>
      <c r="P137" s="52"/>
      <c r="Q137" s="52"/>
      <c r="R137" s="52"/>
      <c r="S137" s="52"/>
    </row>
    <row r="138" spans="1:19">
      <c r="A138" s="106">
        <f>IF(AND(B138,B133),1,0)</f>
        <v>1</v>
      </c>
      <c r="B138" s="106" t="b">
        <v>1</v>
      </c>
      <c r="C138" s="106">
        <f>IF(A138=0,0,MAX(C$124:C137)+1)</f>
        <v>15</v>
      </c>
      <c r="E138" s="27"/>
      <c r="F138" s="109" t="str">
        <f t="shared" si="45"/>
        <v xml:space="preserve">    Accounts Payable</v>
      </c>
      <c r="G138" s="34" t="s">
        <v>168</v>
      </c>
      <c r="H138" s="34"/>
      <c r="I138" s="35"/>
      <c r="J138" s="52"/>
      <c r="K138" s="52"/>
      <c r="L138" s="52"/>
      <c r="M138" s="52"/>
      <c r="N138" s="52"/>
      <c r="O138" s="52"/>
      <c r="P138" s="52"/>
      <c r="Q138" s="52"/>
      <c r="R138" s="52"/>
      <c r="S138" s="52"/>
    </row>
    <row r="139" spans="1:19">
      <c r="A139" s="106">
        <f>IF(AND(B139,B133),1,0)</f>
        <v>1</v>
      </c>
      <c r="B139" s="106" t="b">
        <v>1</v>
      </c>
      <c r="C139" s="106">
        <f>IF(A139=0,0,MAX(C$124:C138)+1)</f>
        <v>16</v>
      </c>
      <c r="E139" s="27"/>
      <c r="F139" s="109" t="str">
        <f t="shared" si="45"/>
        <v xml:space="preserve">    Accrued Expenses</v>
      </c>
      <c r="G139" s="34" t="s">
        <v>169</v>
      </c>
      <c r="H139" s="34"/>
      <c r="I139" s="35"/>
      <c r="J139" s="52"/>
      <c r="K139" s="52"/>
      <c r="L139" s="52"/>
      <c r="M139" s="52"/>
      <c r="N139" s="52"/>
      <c r="O139" s="52"/>
      <c r="P139" s="52"/>
      <c r="Q139" s="52"/>
      <c r="R139" s="52"/>
      <c r="S139" s="52"/>
    </row>
    <row r="140" spans="1:19">
      <c r="A140" s="106">
        <f>IF(AND(B140,B133),1,0)</f>
        <v>1</v>
      </c>
      <c r="B140" s="106" t="b">
        <v>1</v>
      </c>
      <c r="C140" s="106">
        <f>IF(A140=0,0,MAX(C$124:C139)+1)</f>
        <v>17</v>
      </c>
      <c r="E140" s="27"/>
      <c r="F140" s="109" t="str">
        <f t="shared" si="45"/>
        <v xml:space="preserve">    Other Liabilities</v>
      </c>
      <c r="G140" s="34" t="s">
        <v>170</v>
      </c>
      <c r="H140" s="34"/>
      <c r="I140" s="35"/>
      <c r="J140" s="52"/>
      <c r="K140" s="52"/>
      <c r="L140" s="52"/>
      <c r="M140" s="52"/>
      <c r="N140" s="52"/>
      <c r="O140" s="52"/>
      <c r="P140" s="52"/>
      <c r="Q140" s="52"/>
      <c r="R140" s="52"/>
      <c r="S140" s="52"/>
    </row>
    <row r="141" spans="1:19">
      <c r="A141" s="106">
        <f>IF(AND(B141,B133),1,0)</f>
        <v>1</v>
      </c>
      <c r="B141" s="106" t="b">
        <v>1</v>
      </c>
      <c r="C141" s="106">
        <f>IF(A141=0,0,MAX(C$124:C140)+1)</f>
        <v>18</v>
      </c>
      <c r="E141" s="27"/>
      <c r="F141" s="109" t="str">
        <f t="shared" si="45"/>
        <v xml:space="preserve">    Other Operating Cash Flow</v>
      </c>
      <c r="G141" s="34" t="s">
        <v>171</v>
      </c>
      <c r="H141" s="34"/>
      <c r="I141" s="35"/>
      <c r="J141" s="52"/>
      <c r="K141" s="52"/>
      <c r="L141" s="52"/>
      <c r="M141" s="52"/>
      <c r="N141" s="52"/>
      <c r="O141" s="52"/>
      <c r="P141" s="52"/>
      <c r="Q141" s="52"/>
      <c r="R141" s="52"/>
      <c r="S141" s="52"/>
    </row>
    <row r="142" spans="1:19" ht="15.75" thickBot="1">
      <c r="A142" s="106"/>
      <c r="B142" s="106"/>
      <c r="C142" s="106">
        <f>IF(A142=0,0,MAX(C$124:C141)+1)</f>
        <v>0</v>
      </c>
      <c r="E142" s="75"/>
      <c r="F142" s="77" t="s">
        <v>86</v>
      </c>
      <c r="G142" s="76"/>
      <c r="H142" s="76"/>
      <c r="I142" s="78"/>
      <c r="J142" s="83">
        <f t="shared" ref="J142:S142" si="46">IF(J$2=0,"",SUMPRODUCT(J124:J127,$A124:$A127)+J128*$A128+J133*$A133)</f>
        <v>0</v>
      </c>
      <c r="K142" s="83">
        <f t="shared" si="46"/>
        <v>0</v>
      </c>
      <c r="L142" s="83">
        <f t="shared" si="46"/>
        <v>0</v>
      </c>
      <c r="M142" s="83">
        <f t="shared" si="46"/>
        <v>0</v>
      </c>
      <c r="N142" s="83">
        <f t="shared" si="46"/>
        <v>0</v>
      </c>
      <c r="O142" s="83">
        <f t="shared" si="46"/>
        <v>0</v>
      </c>
      <c r="P142" s="83">
        <f t="shared" si="46"/>
        <v>0</v>
      </c>
      <c r="Q142" s="83">
        <f t="shared" si="46"/>
        <v>0</v>
      </c>
      <c r="R142" s="83" t="str">
        <f t="shared" si="46"/>
        <v/>
      </c>
      <c r="S142" s="83" t="str">
        <f t="shared" si="46"/>
        <v/>
      </c>
    </row>
    <row r="143" spans="1:19" ht="15.75" thickBot="1">
      <c r="A143" s="106"/>
      <c r="B143" s="106"/>
      <c r="C143" s="106"/>
      <c r="E143" s="18"/>
      <c r="F143" s="18"/>
      <c r="G143" s="18"/>
      <c r="H143" s="18"/>
      <c r="I143" s="18"/>
      <c r="J143" s="19"/>
      <c r="K143" s="19"/>
      <c r="L143" s="19"/>
      <c r="M143" s="19"/>
      <c r="N143" s="19"/>
      <c r="O143" s="19"/>
      <c r="P143" s="19"/>
      <c r="Q143" s="19"/>
      <c r="R143" s="19"/>
      <c r="S143" s="19"/>
    </row>
    <row r="144" spans="1:19">
      <c r="A144" s="106">
        <f t="shared" ref="A144:A147" si="47">IF(B144,1,0)</f>
        <v>1</v>
      </c>
      <c r="B144" s="106" t="b">
        <v>1</v>
      </c>
      <c r="C144" s="106">
        <f>IF(A144=0,0,1)</f>
        <v>1</v>
      </c>
      <c r="E144" s="72"/>
      <c r="F144" s="73" t="s">
        <v>87</v>
      </c>
      <c r="G144" s="73"/>
      <c r="H144" s="73"/>
      <c r="I144" s="74"/>
      <c r="J144" s="64">
        <f t="shared" ref="J144:S144" si="48">IF(J$2=0,"",SUMPRODUCT(J145:J146,$A145:$A146))</f>
        <v>0</v>
      </c>
      <c r="K144" s="64">
        <f t="shared" si="48"/>
        <v>0</v>
      </c>
      <c r="L144" s="64">
        <f t="shared" si="48"/>
        <v>0</v>
      </c>
      <c r="M144" s="64">
        <f t="shared" si="48"/>
        <v>0</v>
      </c>
      <c r="N144" s="64">
        <f t="shared" si="48"/>
        <v>0</v>
      </c>
      <c r="O144" s="64">
        <f t="shared" si="48"/>
        <v>0</v>
      </c>
      <c r="P144" s="64">
        <f t="shared" si="48"/>
        <v>0</v>
      </c>
      <c r="Q144" s="64">
        <f t="shared" si="48"/>
        <v>0</v>
      </c>
      <c r="R144" s="64" t="str">
        <f t="shared" si="48"/>
        <v/>
      </c>
      <c r="S144" s="64" t="str">
        <f t="shared" si="48"/>
        <v/>
      </c>
    </row>
    <row r="145" spans="1:19">
      <c r="A145" s="106">
        <f>IF(AND(B145,B144),1,0)</f>
        <v>1</v>
      </c>
      <c r="B145" s="106" t="b">
        <v>1</v>
      </c>
      <c r="C145" s="106">
        <f>IF(A145=0,0,C144+1)</f>
        <v>2</v>
      </c>
      <c r="E145" s="27"/>
      <c r="F145" s="109" t="str">
        <f>G145</f>
        <v xml:space="preserve">    Purchase of Fixed Assets</v>
      </c>
      <c r="G145" s="34" t="s">
        <v>172</v>
      </c>
      <c r="H145" s="34"/>
      <c r="I145" s="35"/>
      <c r="J145" s="52"/>
      <c r="K145" s="52"/>
      <c r="L145" s="52"/>
      <c r="M145" s="52"/>
      <c r="N145" s="52"/>
      <c r="O145" s="52"/>
      <c r="P145" s="52"/>
      <c r="Q145" s="52"/>
      <c r="R145" s="52"/>
      <c r="S145" s="52"/>
    </row>
    <row r="146" spans="1:19">
      <c r="A146" s="106">
        <f>IF(AND(B146,B144),1,0)</f>
        <v>1</v>
      </c>
      <c r="B146" s="106" t="b">
        <v>1</v>
      </c>
      <c r="C146" s="106">
        <f>IF(A146=0,0,MAX(C$144:C145)+1)</f>
        <v>3</v>
      </c>
      <c r="E146" s="27"/>
      <c r="F146" s="109" t="str">
        <f>G146</f>
        <v xml:space="preserve">    Purchase/Acquisition of Intangibles</v>
      </c>
      <c r="G146" s="34" t="s">
        <v>173</v>
      </c>
      <c r="H146" s="34"/>
      <c r="I146" s="35"/>
      <c r="J146" s="52"/>
      <c r="K146" s="52"/>
      <c r="L146" s="52"/>
      <c r="M146" s="52"/>
      <c r="N146" s="52"/>
      <c r="O146" s="52"/>
      <c r="P146" s="52"/>
      <c r="Q146" s="52"/>
      <c r="R146" s="52"/>
      <c r="S146" s="52"/>
    </row>
    <row r="147" spans="1:19">
      <c r="A147" s="106">
        <f t="shared" si="47"/>
        <v>1</v>
      </c>
      <c r="B147" s="106" t="b">
        <v>1</v>
      </c>
      <c r="C147" s="106">
        <f>IF(A147=0,0,MAX(C$144:C146)+1)</f>
        <v>4</v>
      </c>
      <c r="E147" s="39"/>
      <c r="F147" s="40" t="s">
        <v>88</v>
      </c>
      <c r="G147" s="40"/>
      <c r="H147" s="40"/>
      <c r="I147" s="41"/>
      <c r="J147" s="56">
        <f t="shared" ref="J147:S147" si="49">IF(J$2=0,"",SUMPRODUCT(J148:J154,$A148:$A154))</f>
        <v>0</v>
      </c>
      <c r="K147" s="56">
        <f t="shared" si="49"/>
        <v>0</v>
      </c>
      <c r="L147" s="56">
        <f t="shared" si="49"/>
        <v>0</v>
      </c>
      <c r="M147" s="56">
        <f t="shared" si="49"/>
        <v>0</v>
      </c>
      <c r="N147" s="56">
        <f t="shared" si="49"/>
        <v>0</v>
      </c>
      <c r="O147" s="56">
        <f t="shared" si="49"/>
        <v>0</v>
      </c>
      <c r="P147" s="56">
        <f t="shared" si="49"/>
        <v>0</v>
      </c>
      <c r="Q147" s="56">
        <f t="shared" si="49"/>
        <v>0</v>
      </c>
      <c r="R147" s="56" t="str">
        <f t="shared" si="49"/>
        <v/>
      </c>
      <c r="S147" s="56" t="str">
        <f t="shared" si="49"/>
        <v/>
      </c>
    </row>
    <row r="148" spans="1:19">
      <c r="A148" s="106">
        <f>IF(AND(B148,B147),1,0)</f>
        <v>1</v>
      </c>
      <c r="B148" s="106" t="b">
        <v>1</v>
      </c>
      <c r="C148" s="106">
        <f>IF(A148=0,0,MAX(C$144:C147)+1)</f>
        <v>5</v>
      </c>
      <c r="E148" s="27"/>
      <c r="F148" s="109" t="str">
        <f t="shared" ref="F148:F154" si="50">G148</f>
        <v xml:space="preserve">    Acquisition of Business</v>
      </c>
      <c r="G148" s="34" t="s">
        <v>174</v>
      </c>
      <c r="H148" s="34"/>
      <c r="I148" s="35"/>
      <c r="J148" s="52"/>
      <c r="K148" s="52"/>
      <c r="L148" s="52"/>
      <c r="M148" s="52"/>
      <c r="N148" s="52"/>
      <c r="O148" s="52"/>
      <c r="P148" s="52"/>
      <c r="Q148" s="52"/>
      <c r="R148" s="52"/>
      <c r="S148" s="52"/>
    </row>
    <row r="149" spans="1:19">
      <c r="A149" s="106">
        <f>IF(AND(B149,B147),1,0)</f>
        <v>1</v>
      </c>
      <c r="B149" s="106" t="b">
        <v>1</v>
      </c>
      <c r="C149" s="106">
        <f>IF(A149=0,0,MAX(C$144:C148)+1)</f>
        <v>6</v>
      </c>
      <c r="E149" s="27"/>
      <c r="F149" s="109" t="str">
        <f t="shared" si="50"/>
        <v xml:space="preserve">    Sale of Fixed Assets</v>
      </c>
      <c r="G149" s="34" t="s">
        <v>175</v>
      </c>
      <c r="H149" s="34"/>
      <c r="I149" s="35"/>
      <c r="J149" s="52"/>
      <c r="K149" s="52"/>
      <c r="L149" s="52"/>
      <c r="M149" s="52"/>
      <c r="N149" s="52"/>
      <c r="O149" s="52"/>
      <c r="P149" s="52"/>
      <c r="Q149" s="52"/>
      <c r="R149" s="52"/>
      <c r="S149" s="52"/>
    </row>
    <row r="150" spans="1:19">
      <c r="A150" s="106">
        <f>IF(AND(B150,B147),1,0)</f>
        <v>1</v>
      </c>
      <c r="B150" s="106" t="b">
        <v>1</v>
      </c>
      <c r="C150" s="106">
        <f>IF(A150=0,0,MAX(C$144:C149)+1)</f>
        <v>7</v>
      </c>
      <c r="E150" s="27"/>
      <c r="F150" s="109" t="str">
        <f t="shared" si="50"/>
        <v xml:space="preserve">    Sale/Maturity of Investment</v>
      </c>
      <c r="G150" s="34" t="s">
        <v>176</v>
      </c>
      <c r="H150" s="34"/>
      <c r="I150" s="35"/>
      <c r="J150" s="52"/>
      <c r="K150" s="52"/>
      <c r="L150" s="52"/>
      <c r="M150" s="52"/>
      <c r="N150" s="52"/>
      <c r="O150" s="52"/>
      <c r="P150" s="52"/>
      <c r="Q150" s="52"/>
      <c r="R150" s="52"/>
      <c r="S150" s="52"/>
    </row>
    <row r="151" spans="1:19">
      <c r="A151" s="106">
        <f>IF(AND(B151,B147),1,0)</f>
        <v>1</v>
      </c>
      <c r="B151" s="106" t="b">
        <v>1</v>
      </c>
      <c r="C151" s="106">
        <f>IF(A151=0,0,MAX(C$144:C150)+1)</f>
        <v>8</v>
      </c>
      <c r="E151" s="27"/>
      <c r="F151" s="109" t="str">
        <f t="shared" si="50"/>
        <v xml:space="preserve">    Investment, Net</v>
      </c>
      <c r="G151" s="34" t="s">
        <v>177</v>
      </c>
      <c r="H151" s="34"/>
      <c r="I151" s="35"/>
      <c r="J151" s="52"/>
      <c r="K151" s="52"/>
      <c r="L151" s="52"/>
      <c r="M151" s="52"/>
      <c r="N151" s="52"/>
      <c r="O151" s="52"/>
      <c r="P151" s="52"/>
      <c r="Q151" s="52"/>
      <c r="R151" s="52"/>
      <c r="S151" s="52"/>
    </row>
    <row r="152" spans="1:19">
      <c r="A152" s="106">
        <f>IF(AND(B152,B147),1,0)</f>
        <v>1</v>
      </c>
      <c r="B152" s="106" t="b">
        <v>1</v>
      </c>
      <c r="C152" s="106">
        <f>IF(A152=0,0,MAX(C$144:C151)+1)</f>
        <v>9</v>
      </c>
      <c r="E152" s="27"/>
      <c r="F152" s="109" t="str">
        <f t="shared" si="50"/>
        <v xml:space="preserve">    Purchase of Investments</v>
      </c>
      <c r="G152" s="34" t="s">
        <v>178</v>
      </c>
      <c r="H152" s="34"/>
      <c r="I152" s="35"/>
      <c r="J152" s="52"/>
      <c r="K152" s="52"/>
      <c r="L152" s="52"/>
      <c r="M152" s="52"/>
      <c r="N152" s="52"/>
      <c r="O152" s="52"/>
      <c r="P152" s="52"/>
      <c r="Q152" s="52"/>
      <c r="R152" s="52"/>
      <c r="S152" s="52"/>
    </row>
    <row r="153" spans="1:19">
      <c r="A153" s="106">
        <f>IF(AND(B153,B147),1,0)</f>
        <v>1</v>
      </c>
      <c r="B153" s="106" t="b">
        <v>1</v>
      </c>
      <c r="C153" s="106">
        <f>IF(A153=0,0,MAX(C$144:C152)+1)</f>
        <v>10</v>
      </c>
      <c r="E153" s="27"/>
      <c r="F153" s="109" t="str">
        <f t="shared" si="50"/>
        <v xml:space="preserve">    Sale of Intangible Assets</v>
      </c>
      <c r="G153" s="34" t="s">
        <v>179</v>
      </c>
      <c r="H153" s="34"/>
      <c r="I153" s="35"/>
      <c r="J153" s="52"/>
      <c r="K153" s="52"/>
      <c r="L153" s="52"/>
      <c r="M153" s="52"/>
      <c r="N153" s="52"/>
      <c r="O153" s="52"/>
      <c r="P153" s="52"/>
      <c r="Q153" s="52"/>
      <c r="R153" s="52"/>
      <c r="S153" s="52"/>
    </row>
    <row r="154" spans="1:19">
      <c r="A154" s="106">
        <f>IF(AND(B154,B147),1,0)</f>
        <v>1</v>
      </c>
      <c r="B154" s="106" t="b">
        <v>1</v>
      </c>
      <c r="C154" s="106">
        <f>IF(A154=0,0,MAX(C$144:C153)+1)</f>
        <v>11</v>
      </c>
      <c r="E154" s="27"/>
      <c r="F154" s="109" t="str">
        <f t="shared" si="50"/>
        <v xml:space="preserve">    Other Investing Cash Flow</v>
      </c>
      <c r="G154" s="34" t="s">
        <v>180</v>
      </c>
      <c r="H154" s="34"/>
      <c r="I154" s="35"/>
      <c r="J154" s="52"/>
      <c r="K154" s="52"/>
      <c r="L154" s="52"/>
      <c r="M154" s="52"/>
      <c r="N154" s="52"/>
      <c r="O154" s="52"/>
      <c r="P154" s="52"/>
      <c r="Q154" s="52"/>
      <c r="R154" s="52"/>
      <c r="S154" s="52"/>
    </row>
    <row r="155" spans="1:19" ht="15.75" thickBot="1">
      <c r="A155" s="106"/>
      <c r="B155" s="106"/>
      <c r="C155" s="106"/>
      <c r="E155" s="75"/>
      <c r="F155" s="77" t="s">
        <v>89</v>
      </c>
      <c r="G155" s="76"/>
      <c r="H155" s="76"/>
      <c r="I155" s="78"/>
      <c r="J155" s="83">
        <f t="shared" ref="J155:S155" si="51">IF(J$2=0,"",J147*$A147+J144*$A144)</f>
        <v>0</v>
      </c>
      <c r="K155" s="83">
        <f t="shared" si="51"/>
        <v>0</v>
      </c>
      <c r="L155" s="83">
        <f t="shared" si="51"/>
        <v>0</v>
      </c>
      <c r="M155" s="83">
        <f t="shared" si="51"/>
        <v>0</v>
      </c>
      <c r="N155" s="83">
        <f t="shared" si="51"/>
        <v>0</v>
      </c>
      <c r="O155" s="83">
        <f t="shared" si="51"/>
        <v>0</v>
      </c>
      <c r="P155" s="83">
        <f t="shared" si="51"/>
        <v>0</v>
      </c>
      <c r="Q155" s="83">
        <f t="shared" si="51"/>
        <v>0</v>
      </c>
      <c r="R155" s="83" t="str">
        <f t="shared" si="51"/>
        <v/>
      </c>
      <c r="S155" s="83" t="str">
        <f t="shared" si="51"/>
        <v/>
      </c>
    </row>
    <row r="156" spans="1:19" ht="15.75" thickBot="1">
      <c r="A156" s="106"/>
      <c r="B156" s="106"/>
      <c r="C156" s="106"/>
      <c r="E156" s="18"/>
      <c r="F156" s="18"/>
      <c r="G156" s="18"/>
      <c r="H156" s="18"/>
      <c r="I156" s="18"/>
      <c r="J156" s="19"/>
      <c r="K156" s="19"/>
      <c r="L156" s="19"/>
      <c r="M156" s="19"/>
      <c r="N156" s="19"/>
      <c r="O156" s="19"/>
      <c r="P156" s="19"/>
      <c r="Q156" s="19"/>
      <c r="R156" s="19"/>
      <c r="S156" s="19"/>
    </row>
    <row r="157" spans="1:19">
      <c r="A157" s="106">
        <f t="shared" ref="A157:A161" si="52">IF(B157,1,0)</f>
        <v>1</v>
      </c>
      <c r="B157" s="106" t="b">
        <v>1</v>
      </c>
      <c r="C157" s="106">
        <f>IF(A157=0,0,1)</f>
        <v>1</v>
      </c>
      <c r="E157" s="72"/>
      <c r="F157" s="73" t="s">
        <v>90</v>
      </c>
      <c r="G157" s="73"/>
      <c r="H157" s="73"/>
      <c r="I157" s="74"/>
      <c r="J157" s="64">
        <f t="shared" ref="J157:S157" si="53">IF(J$2=0,"",J158*$A158)</f>
        <v>0</v>
      </c>
      <c r="K157" s="64">
        <f t="shared" si="53"/>
        <v>0</v>
      </c>
      <c r="L157" s="64">
        <f t="shared" si="53"/>
        <v>0</v>
      </c>
      <c r="M157" s="64">
        <f t="shared" si="53"/>
        <v>0</v>
      </c>
      <c r="N157" s="64">
        <f t="shared" si="53"/>
        <v>0</v>
      </c>
      <c r="O157" s="64">
        <f t="shared" si="53"/>
        <v>0</v>
      </c>
      <c r="P157" s="64">
        <f t="shared" si="53"/>
        <v>0</v>
      </c>
      <c r="Q157" s="64">
        <f t="shared" si="53"/>
        <v>0</v>
      </c>
      <c r="R157" s="64" t="str">
        <f t="shared" si="53"/>
        <v/>
      </c>
      <c r="S157" s="64" t="str">
        <f t="shared" si="53"/>
        <v/>
      </c>
    </row>
    <row r="158" spans="1:19">
      <c r="A158" s="106">
        <f>IF(AND(B158,B157),1,0)</f>
        <v>1</v>
      </c>
      <c r="B158" s="106" t="b">
        <v>1</v>
      </c>
      <c r="C158" s="106">
        <f>IF(A158=0,0,C157+1)</f>
        <v>2</v>
      </c>
      <c r="E158" s="27"/>
      <c r="F158" s="109" t="str">
        <f>G158</f>
        <v xml:space="preserve">    Other Financing Cash Flow</v>
      </c>
      <c r="G158" s="34" t="s">
        <v>181</v>
      </c>
      <c r="H158" s="34"/>
      <c r="I158" s="35"/>
      <c r="J158" s="52"/>
      <c r="K158" s="52"/>
      <c r="L158" s="52"/>
      <c r="M158" s="52"/>
      <c r="N158" s="52"/>
      <c r="O158" s="52"/>
      <c r="P158" s="52"/>
      <c r="Q158" s="52"/>
      <c r="R158" s="52"/>
      <c r="S158" s="52"/>
    </row>
    <row r="159" spans="1:19">
      <c r="A159" s="106">
        <f t="shared" si="52"/>
        <v>1</v>
      </c>
      <c r="B159" s="106" t="b">
        <v>1</v>
      </c>
      <c r="C159" s="106">
        <f>IF(A159=0,0,MAX(C$157:C158)+1)</f>
        <v>3</v>
      </c>
      <c r="E159" s="27"/>
      <c r="F159" s="34" t="s">
        <v>91</v>
      </c>
      <c r="G159" s="34"/>
      <c r="H159" s="34"/>
      <c r="I159" s="35"/>
      <c r="J159" s="52"/>
      <c r="K159" s="52"/>
      <c r="L159" s="52"/>
      <c r="M159" s="52"/>
      <c r="N159" s="52"/>
      <c r="O159" s="52"/>
      <c r="P159" s="52"/>
      <c r="Q159" s="52"/>
      <c r="R159" s="52"/>
      <c r="S159" s="52"/>
    </row>
    <row r="160" spans="1:19">
      <c r="A160" s="106">
        <f t="shared" si="52"/>
        <v>1</v>
      </c>
      <c r="B160" s="106" t="b">
        <v>1</v>
      </c>
      <c r="C160" s="106">
        <f>IF(A160=0,0,MAX(C$157:C159)+1)</f>
        <v>4</v>
      </c>
      <c r="E160" s="27"/>
      <c r="F160" s="34" t="s">
        <v>92</v>
      </c>
      <c r="G160" s="34"/>
      <c r="H160" s="34"/>
      <c r="I160" s="35"/>
      <c r="J160" s="52"/>
      <c r="K160" s="52"/>
      <c r="L160" s="52"/>
      <c r="M160" s="52"/>
      <c r="N160" s="52"/>
      <c r="O160" s="52"/>
      <c r="P160" s="52"/>
      <c r="Q160" s="52"/>
      <c r="R160" s="52"/>
      <c r="S160" s="52"/>
    </row>
    <row r="161" spans="1:19">
      <c r="A161" s="106">
        <f t="shared" si="52"/>
        <v>1</v>
      </c>
      <c r="B161" s="106" t="b">
        <v>1</v>
      </c>
      <c r="C161" s="106">
        <f>IF(A161=0,0,MAX(C$157:C160)+1)</f>
        <v>5</v>
      </c>
      <c r="E161" s="27"/>
      <c r="F161" s="34" t="s">
        <v>93</v>
      </c>
      <c r="G161" s="34"/>
      <c r="H161" s="34"/>
      <c r="I161" s="35"/>
      <c r="J161" s="52"/>
      <c r="K161" s="52"/>
      <c r="L161" s="52"/>
      <c r="M161" s="52"/>
      <c r="N161" s="52"/>
      <c r="O161" s="52"/>
      <c r="P161" s="52"/>
      <c r="Q161" s="52"/>
      <c r="R161" s="52"/>
      <c r="S161" s="52"/>
    </row>
    <row r="162" spans="1:19" ht="15.75" thickBot="1">
      <c r="A162" s="106"/>
      <c r="B162" s="106"/>
      <c r="C162" s="106"/>
      <c r="E162" s="75"/>
      <c r="F162" s="77" t="s">
        <v>94</v>
      </c>
      <c r="G162" s="76"/>
      <c r="H162" s="76"/>
      <c r="I162" s="78"/>
      <c r="J162" s="83">
        <f t="shared" ref="J162:S162" si="54">IF(J$2=0,"",SUMPRODUCT(J159:J161,$A159:$A161)+J157*$A157)</f>
        <v>0</v>
      </c>
      <c r="K162" s="83">
        <f t="shared" si="54"/>
        <v>0</v>
      </c>
      <c r="L162" s="83">
        <f t="shared" si="54"/>
        <v>0</v>
      </c>
      <c r="M162" s="83">
        <f t="shared" si="54"/>
        <v>0</v>
      </c>
      <c r="N162" s="83">
        <f t="shared" si="54"/>
        <v>0</v>
      </c>
      <c r="O162" s="83">
        <f t="shared" si="54"/>
        <v>0</v>
      </c>
      <c r="P162" s="83">
        <f t="shared" si="54"/>
        <v>0</v>
      </c>
      <c r="Q162" s="83">
        <f t="shared" si="54"/>
        <v>0</v>
      </c>
      <c r="R162" s="83" t="str">
        <f t="shared" si="54"/>
        <v/>
      </c>
      <c r="S162" s="83" t="str">
        <f t="shared" si="54"/>
        <v/>
      </c>
    </row>
    <row r="163" spans="1:19" ht="15.75" thickBot="1">
      <c r="A163" s="106"/>
      <c r="B163" s="106"/>
      <c r="C163" s="106"/>
      <c r="E163" s="18"/>
      <c r="F163" s="18"/>
      <c r="G163" s="18"/>
      <c r="H163" s="18"/>
      <c r="I163" s="18"/>
      <c r="J163" s="19"/>
      <c r="K163" s="19"/>
      <c r="L163" s="19"/>
      <c r="M163" s="19"/>
      <c r="N163" s="19"/>
      <c r="O163" s="19"/>
      <c r="P163" s="19"/>
      <c r="Q163" s="19"/>
      <c r="R163" s="19"/>
      <c r="S163" s="19"/>
    </row>
    <row r="164" spans="1:19">
      <c r="A164" s="106">
        <f>IF(B164,1,0)</f>
        <v>1</v>
      </c>
      <c r="B164" s="106" t="b">
        <v>1</v>
      </c>
      <c r="C164" s="106">
        <f>IF(A164=0,0,1)</f>
        <v>1</v>
      </c>
      <c r="E164" s="79"/>
      <c r="F164" s="80" t="s">
        <v>95</v>
      </c>
      <c r="G164" s="80"/>
      <c r="H164" s="80"/>
      <c r="I164" s="81"/>
      <c r="J164" s="82"/>
      <c r="K164" s="52"/>
      <c r="L164" s="52"/>
      <c r="M164" s="52"/>
      <c r="N164" s="52"/>
      <c r="O164" s="52"/>
      <c r="P164" s="52"/>
      <c r="Q164" s="52"/>
      <c r="R164" s="52"/>
      <c r="S164" s="52"/>
    </row>
    <row r="165" spans="1:19" ht="15.75" thickBot="1">
      <c r="A165" s="106"/>
      <c r="B165" s="106"/>
      <c r="C165" s="106"/>
      <c r="E165" s="75"/>
      <c r="F165" s="77" t="s">
        <v>96</v>
      </c>
      <c r="G165" s="76"/>
      <c r="H165" s="76"/>
      <c r="I165" s="78"/>
      <c r="J165" s="83">
        <f t="shared" ref="J165:S165" si="55">IF(J$2=0,"",J164*$A164+J155+J142+J162)</f>
        <v>0</v>
      </c>
      <c r="K165" s="83">
        <f t="shared" si="55"/>
        <v>0</v>
      </c>
      <c r="L165" s="83">
        <f t="shared" si="55"/>
        <v>0</v>
      </c>
      <c r="M165" s="83">
        <f t="shared" si="55"/>
        <v>0</v>
      </c>
      <c r="N165" s="83">
        <f t="shared" si="55"/>
        <v>0</v>
      </c>
      <c r="O165" s="83">
        <f t="shared" si="55"/>
        <v>0</v>
      </c>
      <c r="P165" s="83">
        <f t="shared" si="55"/>
        <v>0</v>
      </c>
      <c r="Q165" s="83">
        <f t="shared" si="55"/>
        <v>0</v>
      </c>
      <c r="R165" s="83" t="str">
        <f t="shared" si="55"/>
        <v/>
      </c>
      <c r="S165" s="83" t="str">
        <f t="shared" si="55"/>
        <v/>
      </c>
    </row>
    <row r="166" spans="1:19" ht="15.75" thickBot="1">
      <c r="A166" s="106"/>
      <c r="B166" s="106"/>
      <c r="C166" s="106"/>
      <c r="E166" s="18"/>
      <c r="F166" s="18"/>
      <c r="G166" s="18"/>
      <c r="H166" s="18"/>
      <c r="I166" s="18"/>
      <c r="J166" s="19"/>
      <c r="K166" s="19"/>
      <c r="L166" s="19"/>
      <c r="M166" s="19"/>
      <c r="N166" s="19"/>
      <c r="O166" s="19"/>
      <c r="P166" s="19"/>
      <c r="Q166" s="19"/>
      <c r="R166" s="19"/>
      <c r="S166" s="19"/>
    </row>
    <row r="167" spans="1:19">
      <c r="A167" s="106"/>
      <c r="B167" s="106"/>
      <c r="C167" s="106"/>
      <c r="E167" s="79"/>
      <c r="F167" s="80" t="s">
        <v>97</v>
      </c>
      <c r="G167" s="80"/>
      <c r="H167" s="80"/>
      <c r="I167" s="81"/>
      <c r="J167" s="82"/>
      <c r="K167" s="52"/>
      <c r="L167" s="52"/>
      <c r="M167" s="52"/>
      <c r="N167" s="52"/>
      <c r="O167" s="52"/>
      <c r="P167" s="52"/>
      <c r="Q167" s="52"/>
      <c r="R167" s="52"/>
      <c r="S167" s="52"/>
    </row>
    <row r="168" spans="1:19" ht="15.75" thickBot="1">
      <c r="A168" s="106"/>
      <c r="B168" s="106"/>
      <c r="C168" s="106"/>
      <c r="E168" s="30"/>
      <c r="F168" s="42" t="s">
        <v>98</v>
      </c>
      <c r="G168" s="42"/>
      <c r="H168" s="42"/>
      <c r="I168" s="43"/>
      <c r="J168" s="93"/>
      <c r="K168" s="93"/>
      <c r="L168" s="93"/>
      <c r="M168" s="93"/>
      <c r="N168" s="93"/>
      <c r="O168" s="93"/>
      <c r="P168" s="93"/>
      <c r="Q168" s="93"/>
      <c r="R168" s="93"/>
      <c r="S168" s="93"/>
    </row>
  </sheetData>
  <conditionalFormatting sqref="E8:S8">
    <cfRule type="expression" dxfId="368" priority="192">
      <formula>$B$8=FALSE</formula>
    </cfRule>
  </conditionalFormatting>
  <conditionalFormatting sqref="E9:S9">
    <cfRule type="expression" dxfId="367" priority="191">
      <formula>$B$9=FALSE</formula>
    </cfRule>
  </conditionalFormatting>
  <conditionalFormatting sqref="E10:S10">
    <cfRule type="expression" dxfId="366" priority="190">
      <formula>$B$10=FALSE</formula>
    </cfRule>
  </conditionalFormatting>
  <conditionalFormatting sqref="E19:S19 K20:S26">
    <cfRule type="expression" dxfId="365" priority="189">
      <formula>$B$19=FALSE</formula>
    </cfRule>
  </conditionalFormatting>
  <conditionalFormatting sqref="E20:S20">
    <cfRule type="expression" dxfId="364" priority="188">
      <formula>$B$20=FALSE</formula>
    </cfRule>
  </conditionalFormatting>
  <conditionalFormatting sqref="E21:S21">
    <cfRule type="expression" dxfId="363" priority="187">
      <formula>$B$21=FALSE</formula>
    </cfRule>
  </conditionalFormatting>
  <conditionalFormatting sqref="E22:S22">
    <cfRule type="expression" dxfId="362" priority="186">
      <formula>$B$22=FALSE</formula>
    </cfRule>
  </conditionalFormatting>
  <conditionalFormatting sqref="E23:S23">
    <cfRule type="expression" dxfId="361" priority="185">
      <formula>$B$23=FALSE</formula>
    </cfRule>
  </conditionalFormatting>
  <conditionalFormatting sqref="E24:S24">
    <cfRule type="expression" dxfId="360" priority="184">
      <formula>$B$24=FALSE</formula>
    </cfRule>
  </conditionalFormatting>
  <conditionalFormatting sqref="E25:S25">
    <cfRule type="expression" dxfId="359" priority="183">
      <formula>$B$25=FALSE</formula>
    </cfRule>
  </conditionalFormatting>
  <conditionalFormatting sqref="E26:S26">
    <cfRule type="expression" dxfId="358" priority="182">
      <formula>$B$26=FALSE</formula>
    </cfRule>
  </conditionalFormatting>
  <conditionalFormatting sqref="E28:S28">
    <cfRule type="expression" dxfId="357" priority="180">
      <formula>$B$28=FALSE</formula>
    </cfRule>
  </conditionalFormatting>
  <conditionalFormatting sqref="E29:S29">
    <cfRule type="expression" dxfId="356" priority="179">
      <formula>$B$29=FALSE</formula>
    </cfRule>
  </conditionalFormatting>
  <conditionalFormatting sqref="E30:S30">
    <cfRule type="expression" dxfId="355" priority="178">
      <formula>$B$30=FALSE</formula>
    </cfRule>
  </conditionalFormatting>
  <conditionalFormatting sqref="E31:S31">
    <cfRule type="expression" dxfId="354" priority="177">
      <formula>$B$31=FALSE</formula>
    </cfRule>
  </conditionalFormatting>
  <conditionalFormatting sqref="E35:S35">
    <cfRule type="expression" dxfId="353" priority="176">
      <formula>$B$35=FALSE</formula>
    </cfRule>
  </conditionalFormatting>
  <conditionalFormatting sqref="E36:S36">
    <cfRule type="expression" dxfId="352" priority="175">
      <formula>$B$36=FALSE</formula>
    </cfRule>
  </conditionalFormatting>
  <conditionalFormatting sqref="E37:S37">
    <cfRule type="expression" dxfId="351" priority="174">
      <formula>$B$37=FALSE</formula>
    </cfRule>
  </conditionalFormatting>
  <conditionalFormatting sqref="E39:S39">
    <cfRule type="expression" dxfId="350" priority="173">
      <formula>$B$39=FALSE</formula>
    </cfRule>
  </conditionalFormatting>
  <conditionalFormatting sqref="E41:S41">
    <cfRule type="expression" dxfId="349" priority="172">
      <formula>$B$41=FALSE</formula>
    </cfRule>
  </conditionalFormatting>
  <conditionalFormatting sqref="E44:S44">
    <cfRule type="expression" dxfId="348" priority="168">
      <formula>$B$44=FALSE</formula>
    </cfRule>
  </conditionalFormatting>
  <conditionalFormatting sqref="E45:S45">
    <cfRule type="expression" dxfId="347" priority="167">
      <formula>$B$45=FALSE</formula>
    </cfRule>
  </conditionalFormatting>
  <conditionalFormatting sqref="E46:S46">
    <cfRule type="expression" dxfId="346" priority="166">
      <formula>$B$46=FALSE</formula>
    </cfRule>
  </conditionalFormatting>
  <conditionalFormatting sqref="E47:S47">
    <cfRule type="expression" dxfId="345" priority="165">
      <formula>$B$47=FALSE</formula>
    </cfRule>
  </conditionalFormatting>
  <conditionalFormatting sqref="E48:S48">
    <cfRule type="expression" dxfId="344" priority="164">
      <formula>$B$48=FALSE</formula>
    </cfRule>
  </conditionalFormatting>
  <conditionalFormatting sqref="E49:S49">
    <cfRule type="expression" dxfId="343" priority="163">
      <formula>$B$49=FALSE</formula>
    </cfRule>
  </conditionalFormatting>
  <conditionalFormatting sqref="E50:S50">
    <cfRule type="expression" dxfId="342" priority="162">
      <formula>$B$50=FALSE</formula>
    </cfRule>
  </conditionalFormatting>
  <conditionalFormatting sqref="E51:S51">
    <cfRule type="expression" dxfId="341" priority="161">
      <formula>$B$51=FALSE</formula>
    </cfRule>
  </conditionalFormatting>
  <conditionalFormatting sqref="E52:S52">
    <cfRule type="expression" dxfId="340" priority="160">
      <formula>$B$52=FALSE</formula>
    </cfRule>
  </conditionalFormatting>
  <conditionalFormatting sqref="E53:S53">
    <cfRule type="expression" dxfId="339" priority="159">
      <formula>$B$53=FALSE</formula>
    </cfRule>
  </conditionalFormatting>
  <conditionalFormatting sqref="E54:S54">
    <cfRule type="expression" dxfId="338" priority="158">
      <formula>$B$54=FALSE</formula>
    </cfRule>
  </conditionalFormatting>
  <conditionalFormatting sqref="E55:S55">
    <cfRule type="expression" dxfId="337" priority="157">
      <formula>$B$55=FALSE</formula>
    </cfRule>
  </conditionalFormatting>
  <conditionalFormatting sqref="E56:S56">
    <cfRule type="expression" dxfId="336" priority="156">
      <formula>$B$56=FALSE</formula>
    </cfRule>
  </conditionalFormatting>
  <conditionalFormatting sqref="E57:S57">
    <cfRule type="expression" dxfId="335" priority="155">
      <formula>$B$57=FALSE</formula>
    </cfRule>
  </conditionalFormatting>
  <conditionalFormatting sqref="E58:S58">
    <cfRule type="expression" dxfId="334" priority="154">
      <formula>$B$58=FALSE</formula>
    </cfRule>
  </conditionalFormatting>
  <conditionalFormatting sqref="E59:S59">
    <cfRule type="expression" dxfId="333" priority="153">
      <formula>$B$59=FALSE</formula>
    </cfRule>
  </conditionalFormatting>
  <conditionalFormatting sqref="E60:S60">
    <cfRule type="expression" dxfId="332" priority="152">
      <formula>$B$60=FALSE</formula>
    </cfRule>
  </conditionalFormatting>
  <conditionalFormatting sqref="E61:S61">
    <cfRule type="expression" dxfId="331" priority="151">
      <formula>$B$61=FALSE</formula>
    </cfRule>
  </conditionalFormatting>
  <conditionalFormatting sqref="E65:S65">
    <cfRule type="expression" dxfId="330" priority="150">
      <formula>$B$65=FALSE</formula>
    </cfRule>
  </conditionalFormatting>
  <conditionalFormatting sqref="E66:S66">
    <cfRule type="expression" dxfId="329" priority="149">
      <formula>$B$66=FALSE</formula>
    </cfRule>
  </conditionalFormatting>
  <conditionalFormatting sqref="E67:S67">
    <cfRule type="expression" dxfId="328" priority="148">
      <formula>$B$67=FALSE</formula>
    </cfRule>
  </conditionalFormatting>
  <conditionalFormatting sqref="E68:S68">
    <cfRule type="expression" dxfId="327" priority="147">
      <formula>$B$68=FALSE</formula>
    </cfRule>
  </conditionalFormatting>
  <conditionalFormatting sqref="E69:S69">
    <cfRule type="expression" dxfId="326" priority="146">
      <formula>$B$69=FALSE</formula>
    </cfRule>
  </conditionalFormatting>
  <conditionalFormatting sqref="E70:S70">
    <cfRule type="expression" dxfId="325" priority="145">
      <formula>$B$70=FALSE</formula>
    </cfRule>
  </conditionalFormatting>
  <conditionalFormatting sqref="E71:S71">
    <cfRule type="expression" dxfId="324" priority="144">
      <formula>$B$71=FALSE</formula>
    </cfRule>
  </conditionalFormatting>
  <conditionalFormatting sqref="E72:S72">
    <cfRule type="expression" dxfId="323" priority="143">
      <formula>$B$72=FALSE</formula>
    </cfRule>
  </conditionalFormatting>
  <conditionalFormatting sqref="E73:S73">
    <cfRule type="expression" dxfId="322" priority="142">
      <formula>$B$73=FALSE</formula>
    </cfRule>
  </conditionalFormatting>
  <conditionalFormatting sqref="E74:S74">
    <cfRule type="expression" dxfId="321" priority="141">
      <formula>$B$74=FALSE</formula>
    </cfRule>
  </conditionalFormatting>
  <conditionalFormatting sqref="E75:S75">
    <cfRule type="expression" dxfId="320" priority="140">
      <formula>$B$75=FALSE</formula>
    </cfRule>
  </conditionalFormatting>
  <conditionalFormatting sqref="E76:S76">
    <cfRule type="expression" dxfId="319" priority="139">
      <formula>$B$76=FALSE</formula>
    </cfRule>
  </conditionalFormatting>
  <conditionalFormatting sqref="E79:S79">
    <cfRule type="expression" dxfId="318" priority="138">
      <formula>$B$79=FALSE</formula>
    </cfRule>
  </conditionalFormatting>
  <conditionalFormatting sqref="E80:S80">
    <cfRule type="expression" dxfId="317" priority="137">
      <formula>$B$80=FALSE</formula>
    </cfRule>
  </conditionalFormatting>
  <conditionalFormatting sqref="E81:S81">
    <cfRule type="expression" dxfId="316" priority="136">
      <formula>$B$81=FALSE</formula>
    </cfRule>
  </conditionalFormatting>
  <conditionalFormatting sqref="E82:S82">
    <cfRule type="expression" dxfId="315" priority="135">
      <formula>$B$82=FALSE</formula>
    </cfRule>
  </conditionalFormatting>
  <conditionalFormatting sqref="E83:S83">
    <cfRule type="expression" dxfId="314" priority="134">
      <formula>$B$83=FALSE</formula>
    </cfRule>
  </conditionalFormatting>
  <conditionalFormatting sqref="E84:S84">
    <cfRule type="expression" dxfId="313" priority="133">
      <formula>$B$84=FALSE</formula>
    </cfRule>
  </conditionalFormatting>
  <conditionalFormatting sqref="E85:S85">
    <cfRule type="expression" dxfId="312" priority="132">
      <formula>$B$85=FALSE</formula>
    </cfRule>
  </conditionalFormatting>
  <conditionalFormatting sqref="E86:S86">
    <cfRule type="expression" dxfId="311" priority="131">
      <formula>$B$86=FALSE</formula>
    </cfRule>
  </conditionalFormatting>
  <conditionalFormatting sqref="E90:S90">
    <cfRule type="expression" dxfId="310" priority="130">
      <formula>$B$90=FALSE</formula>
    </cfRule>
  </conditionalFormatting>
  <conditionalFormatting sqref="E91:S91">
    <cfRule type="expression" dxfId="309" priority="129">
      <formula>$B$91=FALSE</formula>
    </cfRule>
  </conditionalFormatting>
  <conditionalFormatting sqref="E92:S92">
    <cfRule type="expression" dxfId="308" priority="128">
      <formula>$B$92=FALSE</formula>
    </cfRule>
  </conditionalFormatting>
  <conditionalFormatting sqref="E93:S93">
    <cfRule type="expression" dxfId="307" priority="127">
      <formula>$B$93=FALSE</formula>
    </cfRule>
  </conditionalFormatting>
  <conditionalFormatting sqref="E94:S94">
    <cfRule type="expression" dxfId="306" priority="126">
      <formula>$B$94=FALSE</formula>
    </cfRule>
  </conditionalFormatting>
  <conditionalFormatting sqref="E95:S95">
    <cfRule type="expression" dxfId="305" priority="125">
      <formula>$B$95=FALSE</formula>
    </cfRule>
  </conditionalFormatting>
  <conditionalFormatting sqref="E98:S98">
    <cfRule type="expression" dxfId="304" priority="124">
      <formula>$B$98=FALSE</formula>
    </cfRule>
  </conditionalFormatting>
  <conditionalFormatting sqref="E99:S99">
    <cfRule type="expression" dxfId="303" priority="123">
      <formula>$B$99=FALSE</formula>
    </cfRule>
  </conditionalFormatting>
  <conditionalFormatting sqref="E100:S100">
    <cfRule type="expression" dxfId="302" priority="122">
      <formula>$B$100=FALSE</formula>
    </cfRule>
  </conditionalFormatting>
  <conditionalFormatting sqref="E101:S101">
    <cfRule type="expression" dxfId="301" priority="121">
      <formula>$B$101=FALSE</formula>
    </cfRule>
  </conditionalFormatting>
  <conditionalFormatting sqref="E102:S102">
    <cfRule type="expression" dxfId="300" priority="120">
      <formula>$B$102=FALSE</formula>
    </cfRule>
  </conditionalFormatting>
  <conditionalFormatting sqref="E103:S103">
    <cfRule type="expression" dxfId="299" priority="119">
      <formula>$B$103=FALSE</formula>
    </cfRule>
  </conditionalFormatting>
  <conditionalFormatting sqref="E107:S107">
    <cfRule type="expression" dxfId="298" priority="118">
      <formula>$B$107=FALSE</formula>
    </cfRule>
  </conditionalFormatting>
  <conditionalFormatting sqref="E108:S108">
    <cfRule type="expression" dxfId="297" priority="117">
      <formula>$B$108=FALSE</formula>
    </cfRule>
  </conditionalFormatting>
  <conditionalFormatting sqref="E109:S109">
    <cfRule type="expression" dxfId="296" priority="116">
      <formula>$B$109=FALSE</formula>
    </cfRule>
  </conditionalFormatting>
  <conditionalFormatting sqref="E110:S110">
    <cfRule type="expression" dxfId="295" priority="115">
      <formula>$B$110=FALSE</formula>
    </cfRule>
  </conditionalFormatting>
  <conditionalFormatting sqref="E111:S111">
    <cfRule type="expression" dxfId="294" priority="114">
      <formula>$B$111=FALSE</formula>
    </cfRule>
  </conditionalFormatting>
  <conditionalFormatting sqref="E112:S112">
    <cfRule type="expression" dxfId="293" priority="113">
      <formula>$B$112=FALSE</formula>
    </cfRule>
  </conditionalFormatting>
  <conditionalFormatting sqref="E113:S113">
    <cfRule type="expression" dxfId="292" priority="112">
      <formula>$B$113=FALSE</formula>
    </cfRule>
  </conditionalFormatting>
  <conditionalFormatting sqref="E114:S114">
    <cfRule type="expression" dxfId="291" priority="111">
      <formula>$B$114=FALSE</formula>
    </cfRule>
  </conditionalFormatting>
  <conditionalFormatting sqref="E119:S119">
    <cfRule type="expression" dxfId="290" priority="110">
      <formula>$B$119=FALSE</formula>
    </cfRule>
  </conditionalFormatting>
  <conditionalFormatting sqref="E120:S120">
    <cfRule type="expression" dxfId="289" priority="109">
      <formula>$B$120=FALSE</formula>
    </cfRule>
  </conditionalFormatting>
  <conditionalFormatting sqref="E124:S124">
    <cfRule type="expression" dxfId="288" priority="108">
      <formula>$B$124=FALSE</formula>
    </cfRule>
  </conditionalFormatting>
  <conditionalFormatting sqref="E125:S125">
    <cfRule type="expression" dxfId="287" priority="107">
      <formula>$B$125=FALSE</formula>
    </cfRule>
  </conditionalFormatting>
  <conditionalFormatting sqref="E126:S126">
    <cfRule type="expression" dxfId="286" priority="106">
      <formula>$B$126=FALSE</formula>
    </cfRule>
  </conditionalFormatting>
  <conditionalFormatting sqref="E127:S127">
    <cfRule type="expression" dxfId="285" priority="105">
      <formula>$B$127=FALSE</formula>
    </cfRule>
  </conditionalFormatting>
  <conditionalFormatting sqref="E128:S128">
    <cfRule type="expression" dxfId="284" priority="104">
      <formula>$B$128=FALSE</formula>
    </cfRule>
  </conditionalFormatting>
  <conditionalFormatting sqref="E129:S129">
    <cfRule type="expression" dxfId="283" priority="103">
      <formula>$B$129=FALSE</formula>
    </cfRule>
  </conditionalFormatting>
  <conditionalFormatting sqref="E130:S130">
    <cfRule type="expression" dxfId="282" priority="102">
      <formula>$B$130=FALSE</formula>
    </cfRule>
  </conditionalFormatting>
  <conditionalFormatting sqref="E131:S131">
    <cfRule type="expression" dxfId="281" priority="101">
      <formula>$B$131=FALSE</formula>
    </cfRule>
  </conditionalFormatting>
  <conditionalFormatting sqref="E132:S132">
    <cfRule type="expression" dxfId="280" priority="100">
      <formula>$B$132=FALSE</formula>
    </cfRule>
  </conditionalFormatting>
  <conditionalFormatting sqref="E133:S133">
    <cfRule type="expression" dxfId="279" priority="99">
      <formula>$B$133=FALSE</formula>
    </cfRule>
  </conditionalFormatting>
  <conditionalFormatting sqref="E134:S134">
    <cfRule type="expression" dxfId="278" priority="98">
      <formula>$B$134=FALSE</formula>
    </cfRule>
  </conditionalFormatting>
  <conditionalFormatting sqref="E135:S135">
    <cfRule type="expression" dxfId="277" priority="97">
      <formula>$B$135=FALSE</formula>
    </cfRule>
  </conditionalFormatting>
  <conditionalFormatting sqref="E136:S136">
    <cfRule type="expression" dxfId="276" priority="96">
      <formula>$B$136=FALSE</formula>
    </cfRule>
  </conditionalFormatting>
  <conditionalFormatting sqref="E137:S137">
    <cfRule type="expression" dxfId="275" priority="95">
      <formula>$B$137=FALSE</formula>
    </cfRule>
  </conditionalFormatting>
  <conditionalFormatting sqref="E138:S138">
    <cfRule type="expression" dxfId="274" priority="94">
      <formula>$B$138=FALSE</formula>
    </cfRule>
  </conditionalFormatting>
  <conditionalFormatting sqref="E139:S139">
    <cfRule type="expression" dxfId="273" priority="93">
      <formula>$B$139=FALSE</formula>
    </cfRule>
  </conditionalFormatting>
  <conditionalFormatting sqref="E140:S140">
    <cfRule type="expression" dxfId="272" priority="92">
      <formula>$B$140=FALSE</formula>
    </cfRule>
  </conditionalFormatting>
  <conditionalFormatting sqref="E141:S141">
    <cfRule type="expression" dxfId="271" priority="91">
      <formula>$B$141=FALSE</formula>
    </cfRule>
  </conditionalFormatting>
  <conditionalFormatting sqref="E144:S144">
    <cfRule type="expression" dxfId="270" priority="90">
      <formula>$B$144=FALSE</formula>
    </cfRule>
  </conditionalFormatting>
  <conditionalFormatting sqref="E145:S145">
    <cfRule type="expression" dxfId="269" priority="89">
      <formula>$B$145=FALSE</formula>
    </cfRule>
  </conditionalFormatting>
  <conditionalFormatting sqref="E146:S146">
    <cfRule type="expression" dxfId="268" priority="88">
      <formula>$B$146=FALSE</formula>
    </cfRule>
  </conditionalFormatting>
  <conditionalFormatting sqref="E147:S147">
    <cfRule type="expression" dxfId="267" priority="87">
      <formula>$B$147=FALSE</formula>
    </cfRule>
  </conditionalFormatting>
  <conditionalFormatting sqref="E148:S148">
    <cfRule type="expression" dxfId="266" priority="86">
      <formula>$B$148=FALSE</formula>
    </cfRule>
  </conditionalFormatting>
  <conditionalFormatting sqref="E149:S149">
    <cfRule type="expression" dxfId="265" priority="85">
      <formula>$B$149=FALSE</formula>
    </cfRule>
  </conditionalFormatting>
  <conditionalFormatting sqref="E150:S150">
    <cfRule type="expression" dxfId="264" priority="84">
      <formula>$B$150=FALSE</formula>
    </cfRule>
  </conditionalFormatting>
  <conditionalFormatting sqref="E151:S151">
    <cfRule type="expression" dxfId="263" priority="83">
      <formula>$B$151=FALSE</formula>
    </cfRule>
  </conditionalFormatting>
  <conditionalFormatting sqref="E152:S152">
    <cfRule type="expression" dxfId="262" priority="82">
      <formula>$B$152=FALSE</formula>
    </cfRule>
  </conditionalFormatting>
  <conditionalFormatting sqref="E153:S153">
    <cfRule type="expression" dxfId="261" priority="81">
      <formula>$B$153=FALSE</formula>
    </cfRule>
  </conditionalFormatting>
  <conditionalFormatting sqref="E154:S154">
    <cfRule type="expression" dxfId="260" priority="80">
      <formula>$B$154=FALSE</formula>
    </cfRule>
  </conditionalFormatting>
  <conditionalFormatting sqref="E157:S157">
    <cfRule type="expression" dxfId="259" priority="79">
      <formula>$B$157=FALSE</formula>
    </cfRule>
  </conditionalFormatting>
  <conditionalFormatting sqref="E158:S158">
    <cfRule type="expression" dxfId="258" priority="78">
      <formula>$B$158=FALSE</formula>
    </cfRule>
  </conditionalFormatting>
  <conditionalFormatting sqref="E159:S159">
    <cfRule type="expression" dxfId="257" priority="77">
      <formula>$B$159=FALSE</formula>
    </cfRule>
  </conditionalFormatting>
  <conditionalFormatting sqref="E160:S160">
    <cfRule type="expression" dxfId="256" priority="76">
      <formula>$B$160=FALSE</formula>
    </cfRule>
  </conditionalFormatting>
  <conditionalFormatting sqref="E161:S161">
    <cfRule type="expression" dxfId="255" priority="75">
      <formula>$B$161=FALSE</formula>
    </cfRule>
  </conditionalFormatting>
  <conditionalFormatting sqref="E164:S164">
    <cfRule type="expression" dxfId="254" priority="74">
      <formula>$B$164=FALSE</formula>
    </cfRule>
  </conditionalFormatting>
  <conditionalFormatting sqref="E66:S67">
    <cfRule type="expression" dxfId="253" priority="72">
      <formula>$B$65=FALSE</formula>
    </cfRule>
  </conditionalFormatting>
  <conditionalFormatting sqref="E69:S73">
    <cfRule type="expression" dxfId="252" priority="71">
      <formula>$B$68=FALSE</formula>
    </cfRule>
  </conditionalFormatting>
  <conditionalFormatting sqref="E69:S71">
    <cfRule type="expression" dxfId="251" priority="70">
      <formula>$B$69=FALSE</formula>
    </cfRule>
  </conditionalFormatting>
  <conditionalFormatting sqref="E98:S100">
    <cfRule type="expression" dxfId="250" priority="69">
      <formula>$B$98=FALSE</formula>
    </cfRule>
  </conditionalFormatting>
  <conditionalFormatting sqref="E128:S132">
    <cfRule type="expression" dxfId="249" priority="68">
      <formula>$B$128=FALSE</formula>
    </cfRule>
  </conditionalFormatting>
  <conditionalFormatting sqref="E133:S141">
    <cfRule type="expression" dxfId="248" priority="67">
      <formula>$B$133=FALSE</formula>
    </cfRule>
  </conditionalFormatting>
  <conditionalFormatting sqref="E144:S146">
    <cfRule type="expression" dxfId="247" priority="66">
      <formula>$B$144=FALSE</formula>
    </cfRule>
  </conditionalFormatting>
  <conditionalFormatting sqref="E147:S154">
    <cfRule type="expression" dxfId="246" priority="65">
      <formula>$B$147=FALSE</formula>
    </cfRule>
  </conditionalFormatting>
  <conditionalFormatting sqref="E157:S158">
    <cfRule type="expression" dxfId="245" priority="64">
      <formula>$B$157=FALSE</formula>
    </cfRule>
  </conditionalFormatting>
  <conditionalFormatting sqref="S4:S41 S44:S168">
    <cfRule type="expression" dxfId="244" priority="62">
      <formula>$S$2=0</formula>
    </cfRule>
  </conditionalFormatting>
  <conditionalFormatting sqref="R4:R41 R44:R168">
    <cfRule type="expression" dxfId="243" priority="61">
      <formula>$R$2=0</formula>
    </cfRule>
  </conditionalFormatting>
  <conditionalFormatting sqref="Q4:Q41 Q44:Q168">
    <cfRule type="expression" dxfId="242" priority="60">
      <formula>$Q$2=0</formula>
    </cfRule>
  </conditionalFormatting>
  <conditionalFormatting sqref="P4:P41 P44:P168">
    <cfRule type="expression" dxfId="241" priority="59">
      <formula>$P$2=0</formula>
    </cfRule>
  </conditionalFormatting>
  <conditionalFormatting sqref="O4:O41 O44:O168">
    <cfRule type="expression" dxfId="240" priority="58">
      <formula>$O$2=0</formula>
    </cfRule>
  </conditionalFormatting>
  <conditionalFormatting sqref="N4:N41 N44:N168">
    <cfRule type="expression" dxfId="239" priority="57">
      <formula>$N$2=0</formula>
    </cfRule>
  </conditionalFormatting>
  <conditionalFormatting sqref="M4:M41 M44:M168">
    <cfRule type="expression" dxfId="238" priority="56">
      <formula>$M$2=0</formula>
    </cfRule>
  </conditionalFormatting>
  <conditionalFormatting sqref="L4:L41 L44:L168">
    <cfRule type="expression" dxfId="237" priority="55">
      <formula>$L$2=0</formula>
    </cfRule>
  </conditionalFormatting>
  <conditionalFormatting sqref="K44:K168 L14:S14 K15:S15 L17:S17 K4:K41 L19:S26 K28:S31 K33:S33 K35:S37 K39:S39 K66:S67 K70:S76 K79:S86 K90:S95 K99:S103 K107:S114 K119:S120 K124:S127 K129:S132 K134:S141 K145:S146 K148:S154 K158:S161 K164:S164 K167:S167">
    <cfRule type="expression" dxfId="236" priority="54">
      <formula>$K$2=0</formula>
    </cfRule>
  </conditionalFormatting>
  <conditionalFormatting sqref="J4:J41 J44:J168">
    <cfRule type="expression" dxfId="235" priority="53">
      <formula>$J$2=0</formula>
    </cfRule>
  </conditionalFormatting>
  <conditionalFormatting sqref="E42:S42">
    <cfRule type="expression" dxfId="234" priority="51">
      <formula>$B$42=FALSE</formula>
    </cfRule>
  </conditionalFormatting>
  <conditionalFormatting sqref="E43:S43">
    <cfRule type="expression" dxfId="233" priority="50">
      <formula>$B$43=FALSE</formula>
    </cfRule>
  </conditionalFormatting>
  <conditionalFormatting sqref="K28:S31">
    <cfRule type="expression" dxfId="232" priority="49">
      <formula>$B$19=FALSE</formula>
    </cfRule>
  </conditionalFormatting>
  <conditionalFormatting sqref="K28:S31">
    <cfRule type="expression" dxfId="231" priority="48">
      <formula>$B$26=FALSE</formula>
    </cfRule>
  </conditionalFormatting>
  <conditionalFormatting sqref="K33:S33">
    <cfRule type="expression" dxfId="230" priority="47">
      <formula>$B$19=FALSE</formula>
    </cfRule>
  </conditionalFormatting>
  <conditionalFormatting sqref="K33:S33">
    <cfRule type="expression" dxfId="229" priority="46">
      <formula>$B$26=FALSE</formula>
    </cfRule>
  </conditionalFormatting>
  <conditionalFormatting sqref="K35:S37">
    <cfRule type="expression" dxfId="228" priority="45">
      <formula>$B$19=FALSE</formula>
    </cfRule>
  </conditionalFormatting>
  <conditionalFormatting sqref="K35:S37">
    <cfRule type="expression" dxfId="227" priority="44">
      <formula>$B$26=FALSE</formula>
    </cfRule>
  </conditionalFormatting>
  <conditionalFormatting sqref="K39:S39">
    <cfRule type="expression" dxfId="226" priority="43">
      <formula>$B$19=FALSE</formula>
    </cfRule>
  </conditionalFormatting>
  <conditionalFormatting sqref="K39:S39">
    <cfRule type="expression" dxfId="225" priority="42">
      <formula>$B$26=FALSE</formula>
    </cfRule>
  </conditionalFormatting>
  <conditionalFormatting sqref="K66:S67">
    <cfRule type="expression" dxfId="224" priority="41">
      <formula>$B$19=FALSE</formula>
    </cfRule>
  </conditionalFormatting>
  <conditionalFormatting sqref="K66:S67">
    <cfRule type="expression" dxfId="223" priority="40">
      <formula>$B$26=FALSE</formula>
    </cfRule>
  </conditionalFormatting>
  <conditionalFormatting sqref="K70:S76">
    <cfRule type="expression" dxfId="222" priority="39">
      <formula>$B$19=FALSE</formula>
    </cfRule>
  </conditionalFormatting>
  <conditionalFormatting sqref="K70:S76">
    <cfRule type="expression" dxfId="221" priority="38">
      <formula>$B$26=FALSE</formula>
    </cfRule>
  </conditionalFormatting>
  <conditionalFormatting sqref="K79:S86">
    <cfRule type="expression" dxfId="220" priority="37">
      <formula>$B$19=FALSE</formula>
    </cfRule>
  </conditionalFormatting>
  <conditionalFormatting sqref="K79:S86">
    <cfRule type="expression" dxfId="219" priority="36">
      <formula>$B$26=FALSE</formula>
    </cfRule>
  </conditionalFormatting>
  <conditionalFormatting sqref="K90:S95">
    <cfRule type="expression" dxfId="218" priority="35">
      <formula>$B$19=FALSE</formula>
    </cfRule>
  </conditionalFormatting>
  <conditionalFormatting sqref="K90:S95">
    <cfRule type="expression" dxfId="217" priority="34">
      <formula>$B$26=FALSE</formula>
    </cfRule>
  </conditionalFormatting>
  <conditionalFormatting sqref="K99:S103">
    <cfRule type="expression" dxfId="216" priority="33">
      <formula>$B$19=FALSE</formula>
    </cfRule>
  </conditionalFormatting>
  <conditionalFormatting sqref="K99:S103">
    <cfRule type="expression" dxfId="215" priority="32">
      <formula>$B$26=FALSE</formula>
    </cfRule>
  </conditionalFormatting>
  <conditionalFormatting sqref="K107:S114">
    <cfRule type="expression" dxfId="214" priority="31">
      <formula>$B$19=FALSE</formula>
    </cfRule>
  </conditionalFormatting>
  <conditionalFormatting sqref="K107:S114">
    <cfRule type="expression" dxfId="213" priority="30">
      <formula>$B$26=FALSE</formula>
    </cfRule>
  </conditionalFormatting>
  <conditionalFormatting sqref="K119:S120">
    <cfRule type="expression" dxfId="212" priority="29">
      <formula>$B$19=FALSE</formula>
    </cfRule>
  </conditionalFormatting>
  <conditionalFormatting sqref="K119:S120">
    <cfRule type="expression" dxfId="211" priority="28">
      <formula>$B$26=FALSE</formula>
    </cfRule>
  </conditionalFormatting>
  <conditionalFormatting sqref="K124:S127">
    <cfRule type="expression" dxfId="210" priority="27">
      <formula>$B$19=FALSE</formula>
    </cfRule>
  </conditionalFormatting>
  <conditionalFormatting sqref="K124:S127">
    <cfRule type="expression" dxfId="209" priority="26">
      <formula>$B$26=FALSE</formula>
    </cfRule>
  </conditionalFormatting>
  <conditionalFormatting sqref="K129:S132">
    <cfRule type="expression" dxfId="208" priority="25">
      <formula>$B$19=FALSE</formula>
    </cfRule>
  </conditionalFormatting>
  <conditionalFormatting sqref="K129:S132">
    <cfRule type="expression" dxfId="207" priority="24">
      <formula>$B$26=FALSE</formula>
    </cfRule>
  </conditionalFormatting>
  <conditionalFormatting sqref="K134:S141">
    <cfRule type="expression" dxfId="206" priority="23">
      <formula>$B$19=FALSE</formula>
    </cfRule>
  </conditionalFormatting>
  <conditionalFormatting sqref="K134:S141">
    <cfRule type="expression" dxfId="205" priority="22">
      <formula>$B$26=FALSE</formula>
    </cfRule>
  </conditionalFormatting>
  <conditionalFormatting sqref="K145:S146">
    <cfRule type="expression" dxfId="204" priority="21">
      <formula>$B$19=FALSE</formula>
    </cfRule>
  </conditionalFormatting>
  <conditionalFormatting sqref="K145:S146">
    <cfRule type="expression" dxfId="203" priority="20">
      <formula>$B$26=FALSE</formula>
    </cfRule>
  </conditionalFormatting>
  <conditionalFormatting sqref="K148:S154">
    <cfRule type="expression" dxfId="202" priority="19">
      <formula>$B$19=FALSE</formula>
    </cfRule>
  </conditionalFormatting>
  <conditionalFormatting sqref="K148:S154">
    <cfRule type="expression" dxfId="201" priority="18">
      <formula>$B$26=FALSE</formula>
    </cfRule>
  </conditionalFormatting>
  <conditionalFormatting sqref="K158:S161">
    <cfRule type="expression" dxfId="200" priority="17">
      <formula>$B$19=FALSE</formula>
    </cfRule>
  </conditionalFormatting>
  <conditionalFormatting sqref="K158:S161">
    <cfRule type="expression" dxfId="199" priority="16">
      <formula>$B$26=FALSE</formula>
    </cfRule>
  </conditionalFormatting>
  <conditionalFormatting sqref="K164:S164">
    <cfRule type="expression" dxfId="198" priority="15">
      <formula>$B$19=FALSE</formula>
    </cfRule>
  </conditionalFormatting>
  <conditionalFormatting sqref="K164:S164">
    <cfRule type="expression" dxfId="197" priority="14">
      <formula>$B$26=FALSE</formula>
    </cfRule>
  </conditionalFormatting>
  <conditionalFormatting sqref="K167:S167">
    <cfRule type="expression" dxfId="196" priority="13">
      <formula>$B$19=FALSE</formula>
    </cfRule>
  </conditionalFormatting>
  <conditionalFormatting sqref="K167:S167">
    <cfRule type="expression" dxfId="195" priority="12">
      <formula>$B$26=FALSE</formula>
    </cfRule>
  </conditionalFormatting>
  <conditionalFormatting sqref="S42">
    <cfRule type="expression" dxfId="194" priority="11">
      <formula>$S$2=0</formula>
    </cfRule>
  </conditionalFormatting>
  <conditionalFormatting sqref="S43">
    <cfRule type="expression" dxfId="193" priority="10">
      <formula>$S$2=0</formula>
    </cfRule>
  </conditionalFormatting>
  <conditionalFormatting sqref="R42:R43">
    <cfRule type="expression" dxfId="192" priority="9">
      <formula>$R$2=0</formula>
    </cfRule>
  </conditionalFormatting>
  <conditionalFormatting sqref="Q42:Q43">
    <cfRule type="expression" dxfId="191" priority="8">
      <formula>$Q$2=0</formula>
    </cfRule>
  </conditionalFormatting>
  <conditionalFormatting sqref="P42:P43">
    <cfRule type="expression" dxfId="190" priority="7">
      <formula>$P$2=0</formula>
    </cfRule>
  </conditionalFormatting>
  <conditionalFormatting sqref="O42:O43">
    <cfRule type="expression" dxfId="189" priority="6">
      <formula>$O$2=0</formula>
    </cfRule>
  </conditionalFormatting>
  <conditionalFormatting sqref="N42:N43">
    <cfRule type="expression" dxfId="188" priority="5">
      <formula>$N$2=0</formula>
    </cfRule>
  </conditionalFormatting>
  <conditionalFormatting sqref="M42:M43">
    <cfRule type="expression" dxfId="187" priority="4">
      <formula>$M$2=0</formula>
    </cfRule>
  </conditionalFormatting>
  <conditionalFormatting sqref="L42:L43">
    <cfRule type="expression" dxfId="186" priority="3">
      <formula>$L$2=0</formula>
    </cfRule>
  </conditionalFormatting>
  <conditionalFormatting sqref="K42:K43">
    <cfRule type="expression" dxfId="185" priority="2">
      <formula>$K$2=0</formula>
    </cfRule>
  </conditionalFormatting>
  <conditionalFormatting sqref="J42:J43">
    <cfRule type="expression" dxfId="184" priority="1">
      <formula>$J$2=0</formula>
    </cfRule>
  </conditionalFormatting>
  <pageMargins left="0.7" right="0.7" top="0.75" bottom="0.75" header="0.3" footer="0.3"/>
  <pageSetup orientation="landscape" horizontalDpi="300" verticalDpi="30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B1:AP171"/>
  <sheetViews>
    <sheetView showGridLines="0" workbookViewId="0">
      <selection activeCell="J26" sqref="J26"/>
    </sheetView>
  </sheetViews>
  <sheetFormatPr defaultRowHeight="15"/>
  <cols>
    <col min="1" max="3" width="4.7109375" customWidth="1"/>
    <col min="4" max="8" width="8.5703125" customWidth="1"/>
    <col min="9" max="15" width="4.7109375" customWidth="1"/>
    <col min="16" max="16" width="4.5703125" customWidth="1"/>
    <col min="17" max="18" width="4.7109375" customWidth="1"/>
    <col min="19" max="19" width="6.140625" customWidth="1"/>
    <col min="20" max="30" width="4.7109375" customWidth="1"/>
    <col min="31" max="31" width="10.140625" bestFit="1" customWidth="1"/>
    <col min="32" max="32" width="4.85546875" customWidth="1"/>
    <col min="33" max="64" width="4.7109375" customWidth="1"/>
  </cols>
  <sheetData>
    <row r="1" spans="2:42" ht="15.75" thickBot="1"/>
    <row r="2" spans="2:42" ht="15.75" thickTop="1">
      <c r="B2" s="185"/>
      <c r="C2" s="186"/>
      <c r="D2" s="186"/>
      <c r="E2" s="187"/>
      <c r="F2" s="187"/>
      <c r="G2" s="187"/>
      <c r="H2" s="187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6"/>
      <c r="AC2" s="186"/>
      <c r="AD2" s="186"/>
      <c r="AE2" s="186">
        <v>1</v>
      </c>
      <c r="AF2" s="186">
        <v>2</v>
      </c>
      <c r="AG2" s="186">
        <v>3</v>
      </c>
      <c r="AH2" s="186">
        <v>4</v>
      </c>
      <c r="AI2" s="186">
        <v>5</v>
      </c>
      <c r="AJ2" s="186">
        <v>6</v>
      </c>
      <c r="AK2" s="186">
        <v>7</v>
      </c>
      <c r="AL2" s="186">
        <v>8</v>
      </c>
      <c r="AM2" s="186">
        <v>9</v>
      </c>
      <c r="AN2" s="186">
        <v>10</v>
      </c>
      <c r="AO2" s="186"/>
      <c r="AP2" s="188"/>
    </row>
    <row r="3" spans="2:42">
      <c r="B3" s="189"/>
      <c r="C3" s="161"/>
      <c r="D3" s="190">
        <f>Readme!E15</f>
        <v>2008</v>
      </c>
      <c r="E3" s="190">
        <f>Readme!E16</f>
        <v>2008</v>
      </c>
      <c r="F3" s="190">
        <f>Readme!E17</f>
        <v>2008</v>
      </c>
      <c r="G3" s="190">
        <f>Readme!E18</f>
        <v>2008</v>
      </c>
      <c r="H3" s="190">
        <f>Readme!E19</f>
        <v>2007</v>
      </c>
      <c r="I3" s="161"/>
      <c r="J3" s="161" t="s">
        <v>111</v>
      </c>
      <c r="K3" s="191">
        <v>31</v>
      </c>
      <c r="L3" s="192">
        <v>3</v>
      </c>
      <c r="M3" s="161"/>
      <c r="N3" s="161"/>
      <c r="O3" s="161"/>
      <c r="P3" s="161"/>
      <c r="Q3" s="161"/>
      <c r="R3" s="193" t="s">
        <v>100</v>
      </c>
      <c r="S3" s="194" t="s">
        <v>101</v>
      </c>
      <c r="T3" s="161"/>
      <c r="U3" s="161"/>
      <c r="V3" s="161"/>
      <c r="W3" s="161"/>
      <c r="X3" s="161"/>
      <c r="Y3" s="161"/>
      <c r="Z3" s="161"/>
      <c r="AA3" s="161"/>
      <c r="AB3" s="161"/>
      <c r="AC3" s="161"/>
      <c r="AD3" s="161"/>
      <c r="AE3" s="161"/>
      <c r="AF3" s="161"/>
      <c r="AG3" s="161"/>
      <c r="AH3" s="161"/>
      <c r="AI3" s="161"/>
      <c r="AJ3" s="161"/>
      <c r="AK3" s="161"/>
      <c r="AL3" s="161"/>
      <c r="AM3" s="161"/>
      <c r="AN3" s="161"/>
      <c r="AO3" s="161"/>
      <c r="AP3" s="195"/>
    </row>
    <row r="4" spans="2:42">
      <c r="B4" s="189"/>
      <c r="C4" s="161"/>
      <c r="D4" s="190" t="str">
        <f>Readme!G15</f>
        <v>Q4</v>
      </c>
      <c r="E4" s="190" t="str">
        <f>Readme!G16</f>
        <v>Q3</v>
      </c>
      <c r="F4" s="190" t="str">
        <f>Readme!G17</f>
        <v>Q2</v>
      </c>
      <c r="G4" s="190" t="str">
        <f>Readme!G18</f>
        <v>Q1</v>
      </c>
      <c r="H4" s="190" t="str">
        <f>Readme!G19</f>
        <v>Q4</v>
      </c>
      <c r="I4" s="161"/>
      <c r="J4" s="161" t="s">
        <v>114</v>
      </c>
      <c r="K4" s="196">
        <v>30</v>
      </c>
      <c r="L4" s="197">
        <v>6</v>
      </c>
      <c r="M4" s="161"/>
      <c r="N4" s="161"/>
      <c r="O4" s="161"/>
      <c r="P4" s="161"/>
      <c r="Q4" s="161"/>
      <c r="R4" s="161"/>
      <c r="S4" s="161" t="s">
        <v>0</v>
      </c>
      <c r="T4" s="161"/>
      <c r="U4" s="161"/>
      <c r="V4" s="161"/>
      <c r="W4" s="161"/>
      <c r="X4" s="161"/>
      <c r="Y4" s="161"/>
      <c r="Z4" s="161"/>
      <c r="AA4" s="161"/>
      <c r="AB4" s="161"/>
      <c r="AC4" s="161"/>
      <c r="AD4" s="161"/>
      <c r="AE4" s="198">
        <f>IF(Readme!$AO$8+Readme!$AO$12&gt;=Calculations!AE$2,Data!J6,"")</f>
        <v>39813</v>
      </c>
      <c r="AF4" s="198">
        <f>IF(Readme!$AO$8+Readme!$AO$12&gt;=Calculations!AF$2,Data!K6,"")</f>
        <v>39447</v>
      </c>
      <c r="AG4" s="198">
        <f>IF(Readme!$AO$8+Readme!$AO$12&gt;=Calculations!AG$2,Data!L6,"")</f>
        <v>39082</v>
      </c>
      <c r="AH4" s="198">
        <f>IF(Readme!$AO$8+Readme!$AO$12&gt;=Calculations!AH$2,Data!M6,"")</f>
        <v>38717</v>
      </c>
      <c r="AI4" s="198">
        <f>IF(Readme!$AO$8+Readme!$AO$12&gt;=Calculations!AI$2,Data!N6,"")</f>
        <v>39813</v>
      </c>
      <c r="AJ4" s="198">
        <f>IF(Readme!$AO$8+Readme!$AO$12&gt;=Calculations!AJ$2,Data!O6,"")</f>
        <v>39721</v>
      </c>
      <c r="AK4" s="198">
        <f>IF(Readme!$AO$8+Readme!$AO$12&gt;=Calculations!AK$2,Data!P6,"")</f>
        <v>39629</v>
      </c>
      <c r="AL4" s="198">
        <f>IF(Readme!$AO$8+Readme!$AO$12&gt;=Calculations!AL$2,Data!Q6,"")</f>
        <v>39538</v>
      </c>
      <c r="AM4" s="198" t="str">
        <f>IF(Readme!$AO$8+Readme!$AO$12&gt;=Calculations!AM$2,Data!R6,"")</f>
        <v/>
      </c>
      <c r="AN4" s="198" t="str">
        <f>IF(Readme!$AO$8+Readme!$AO$12&gt;=Calculations!AN$2,Data!S6,"")</f>
        <v/>
      </c>
      <c r="AO4" s="161"/>
      <c r="AP4" s="195"/>
    </row>
    <row r="5" spans="2:42">
      <c r="B5" s="189"/>
      <c r="C5" s="161"/>
      <c r="D5" s="190">
        <f>VALUE(RIGHT(D4,1))</f>
        <v>4</v>
      </c>
      <c r="E5" s="190">
        <f>VALUE(RIGHT(E4,1))</f>
        <v>3</v>
      </c>
      <c r="F5" s="190">
        <f>VALUE(RIGHT(F4,1))</f>
        <v>2</v>
      </c>
      <c r="G5" s="190">
        <f>VALUE(RIGHT(G4,1))</f>
        <v>1</v>
      </c>
      <c r="H5" s="190">
        <f>VALUE(RIGHT(H4,1))</f>
        <v>4</v>
      </c>
      <c r="I5" s="161"/>
      <c r="J5" s="161" t="s">
        <v>112</v>
      </c>
      <c r="K5" s="196">
        <v>30</v>
      </c>
      <c r="L5" s="197">
        <v>9</v>
      </c>
      <c r="M5" s="161"/>
      <c r="N5" s="161"/>
      <c r="O5" s="161"/>
      <c r="P5" s="161"/>
      <c r="Q5" s="161"/>
      <c r="R5" s="161"/>
      <c r="S5" s="161" t="s">
        <v>1</v>
      </c>
      <c r="T5" s="161"/>
      <c r="U5" s="161"/>
      <c r="V5" s="161"/>
      <c r="W5" s="161"/>
      <c r="X5" s="161"/>
      <c r="Y5" s="161"/>
      <c r="Z5" s="161"/>
      <c r="AA5" s="161"/>
      <c r="AB5" s="161"/>
      <c r="AC5" s="161"/>
      <c r="AD5" s="161"/>
      <c r="AE5" s="199">
        <f>IF(Readme!$AO$8+Readme!$AO$12&gt;=Calculations!AE$2,Data!J7,"")</f>
        <v>12</v>
      </c>
      <c r="AF5" s="199">
        <f>IF(Readme!$AO$8+Readme!$AO$12&gt;=Calculations!AF$2,Data!K7,"")</f>
        <v>12</v>
      </c>
      <c r="AG5" s="199">
        <f>IF(Readme!$AO$8+Readme!$AO$12&gt;=Calculations!AG$2,Data!L7,"")</f>
        <v>12</v>
      </c>
      <c r="AH5" s="199">
        <f>IF(Readme!$AO$8+Readme!$AO$12&gt;=Calculations!AH$2,Data!M7,"")</f>
        <v>12</v>
      </c>
      <c r="AI5" s="199">
        <f>IF(Readme!$AO$8+Readme!$AO$12&gt;=Calculations!AI$2,Data!N7,"")</f>
        <v>3</v>
      </c>
      <c r="AJ5" s="199">
        <f>IF(Readme!$AO$8+Readme!$AO$12&gt;=Calculations!AJ$2,Data!O7,"")</f>
        <v>3</v>
      </c>
      <c r="AK5" s="199">
        <f>IF(Readme!$AO$8+Readme!$AO$12&gt;=Calculations!AK$2,Data!P7,"")</f>
        <v>3</v>
      </c>
      <c r="AL5" s="199">
        <f>IF(Readme!$AO$8+Readme!$AO$12&gt;=Calculations!AL$2,Data!Q7,"")</f>
        <v>3</v>
      </c>
      <c r="AM5" s="199" t="str">
        <f>IF(Readme!$AO$8+Readme!$AO$12&gt;=Calculations!AM$2,Data!R7,"")</f>
        <v/>
      </c>
      <c r="AN5" s="199" t="str">
        <f>IF(Readme!$AO$8+Readme!$AO$12&gt;=Calculations!AN$2,Data!S7,"")</f>
        <v/>
      </c>
      <c r="AO5" s="161"/>
      <c r="AP5" s="195"/>
    </row>
    <row r="6" spans="2:42">
      <c r="B6" s="189"/>
      <c r="C6" s="161"/>
      <c r="D6" s="200">
        <v>31</v>
      </c>
      <c r="E6" s="201">
        <v>31</v>
      </c>
      <c r="F6" s="201">
        <v>31</v>
      </c>
      <c r="G6" s="201">
        <v>31</v>
      </c>
      <c r="H6" s="202">
        <v>31</v>
      </c>
      <c r="I6" s="161"/>
      <c r="J6" s="161" t="s">
        <v>110</v>
      </c>
      <c r="K6" s="203">
        <v>31</v>
      </c>
      <c r="L6" s="204">
        <v>12</v>
      </c>
      <c r="M6" s="161"/>
      <c r="N6" s="161"/>
      <c r="O6" s="161"/>
      <c r="P6" s="161"/>
      <c r="Q6" s="161">
        <v>1</v>
      </c>
      <c r="R6" s="161">
        <f>MAX(Data!C8:C10)</f>
        <v>3</v>
      </c>
      <c r="S6" s="161" t="str">
        <f>IF($R$6&gt;=1,VLOOKUP(1,Data!$C$8:$F$10,4,FALSE),"")</f>
        <v>Statement Source</v>
      </c>
      <c r="T6" s="161"/>
      <c r="U6" s="161"/>
      <c r="V6" s="161"/>
      <c r="W6" s="161"/>
      <c r="X6" s="161"/>
      <c r="Y6" s="161"/>
      <c r="Z6" s="161"/>
      <c r="AA6" s="161"/>
      <c r="AB6" s="161"/>
      <c r="AC6" s="161"/>
      <c r="AD6" s="161"/>
      <c r="AE6" s="199" t="str">
        <f>IF(AND($R$6&gt;=$Q6,Readme!$AO$8+Readme!$AO$12&gt;=Calculations!AE$2),IF(VLOOKUP(Calculations!$S6,Data!$F$8:$S$10,4+Calculations!AE$2,FALSE)="","",VLOOKUP(Calculations!$S6,Data!$F$8:$S$10,4+Calculations!AE$2,FALSE)),"")</f>
        <v/>
      </c>
      <c r="AF6" s="199" t="str">
        <f>IF(AND($R$6&gt;=$Q6,Readme!$AO$8+Readme!$AO$12&gt;=Calculations!AF$2),IF(VLOOKUP(Calculations!$S6,Data!$F$8:$S$10,4+Calculations!AF$2,FALSE)="","",VLOOKUP(Calculations!$S6,Data!$F$8:$S$10,4+Calculations!AF$2,FALSE)),"")</f>
        <v/>
      </c>
      <c r="AG6" s="199" t="str">
        <f>IF(AND($R$6&gt;=$Q6,Readme!$AO$8+Readme!$AO$12&gt;=Calculations!AG$2),IF(VLOOKUP(Calculations!$S6,Data!$F$8:$S$10,4+Calculations!AG$2,FALSE)="","",VLOOKUP(Calculations!$S6,Data!$F$8:$S$10,4+Calculations!AG$2,FALSE)),"")</f>
        <v/>
      </c>
      <c r="AH6" s="199" t="str">
        <f>IF(AND($R$6&gt;=$Q6,Readme!$AO$8+Readme!$AO$12&gt;=Calculations!AH$2),IF(VLOOKUP(Calculations!$S6,Data!$F$8:$S$10,4+Calculations!AH$2,FALSE)="","",VLOOKUP(Calculations!$S6,Data!$F$8:$S$10,4+Calculations!AH$2,FALSE)),"")</f>
        <v/>
      </c>
      <c r="AI6" s="199" t="str">
        <f>IF(AND($R$6&gt;=$Q6,Readme!$AO$8+Readme!$AO$12&gt;=Calculations!AI$2),IF(VLOOKUP(Calculations!$S6,Data!$F$8:$S$10,4+Calculations!AI$2,FALSE)="","",VLOOKUP(Calculations!$S6,Data!$F$8:$S$10,4+Calculations!AI$2,FALSE)),"")</f>
        <v/>
      </c>
      <c r="AJ6" s="199" t="str">
        <f>IF(AND($R$6&gt;=$Q6,Readme!$AO$8+Readme!$AO$12&gt;=Calculations!AJ$2),IF(VLOOKUP(Calculations!$S6,Data!$F$8:$S$10,4+Calculations!AJ$2,FALSE)="","",VLOOKUP(Calculations!$S6,Data!$F$8:$S$10,4+Calculations!AJ$2,FALSE)),"")</f>
        <v/>
      </c>
      <c r="AK6" s="199" t="str">
        <f>IF(AND($R$6&gt;=$Q6,Readme!$AO$8+Readme!$AO$12&gt;=Calculations!AK$2),IF(VLOOKUP(Calculations!$S6,Data!$F$8:$S$10,4+Calculations!AK$2,FALSE)="","",VLOOKUP(Calculations!$S6,Data!$F$8:$S$10,4+Calculations!AK$2,FALSE)),"")</f>
        <v/>
      </c>
      <c r="AL6" s="199" t="str">
        <f>IF(AND($R$6&gt;=$Q6,Readme!$AO$8+Readme!$AO$12&gt;=Calculations!AL$2),IF(VLOOKUP(Calculations!$S6,Data!$F$8:$S$10,4+Calculations!AL$2,FALSE)="","",VLOOKUP(Calculations!$S6,Data!$F$8:$S$10,4+Calculations!AL$2,FALSE)),"")</f>
        <v/>
      </c>
      <c r="AM6" s="199" t="str">
        <f>IF(AND($R$6&gt;=$Q6,Readme!$AO$8+Readme!$AO$12&gt;=Calculations!AM$2),IF(VLOOKUP(Calculations!$S6,Data!$F$8:$S$10,4+Calculations!AM$2,FALSE)="","",VLOOKUP(Calculations!$S6,Data!$F$8:$S$10,4+Calculations!AM$2,FALSE)),"")</f>
        <v/>
      </c>
      <c r="AN6" s="199" t="str">
        <f>IF(AND($R$6&gt;=$Q6,Readme!$AO$8+Readme!$AO$12&gt;=Calculations!AN$2),IF(VLOOKUP(Calculations!$S6,Data!$F$8:$S$10,4+Calculations!AN$2,FALSE)="","",VLOOKUP(Calculations!$S6,Data!$F$8:$S$10,4+Calculations!AN$2,FALSE)),"")</f>
        <v/>
      </c>
      <c r="AO6" s="161"/>
      <c r="AP6" s="195"/>
    </row>
    <row r="7" spans="2:42">
      <c r="B7" s="189"/>
      <c r="C7" s="161"/>
      <c r="D7" s="205">
        <v>12</v>
      </c>
      <c r="E7" s="190">
        <v>12</v>
      </c>
      <c r="F7" s="190">
        <v>12</v>
      </c>
      <c r="G7" s="190">
        <v>12</v>
      </c>
      <c r="H7" s="206">
        <v>12</v>
      </c>
      <c r="I7" s="161"/>
      <c r="J7" s="161"/>
      <c r="K7" s="161"/>
      <c r="L7" s="161"/>
      <c r="M7" s="161"/>
      <c r="N7" s="161"/>
      <c r="O7" s="161"/>
      <c r="P7" s="161"/>
      <c r="Q7" s="161">
        <v>2</v>
      </c>
      <c r="R7" s="161"/>
      <c r="S7" s="161" t="str">
        <f>IF($R$6&gt;=2,VLOOKUP(2,Data!$C$8:$F$10,4,FALSE),"")</f>
        <v>Statement Source Date</v>
      </c>
      <c r="T7" s="161"/>
      <c r="U7" s="161"/>
      <c r="V7" s="161"/>
      <c r="W7" s="161"/>
      <c r="X7" s="161"/>
      <c r="Y7" s="161"/>
      <c r="Z7" s="161"/>
      <c r="AA7" s="161"/>
      <c r="AB7" s="161"/>
      <c r="AC7" s="161"/>
      <c r="AD7" s="161"/>
      <c r="AE7" s="199" t="str">
        <f>IF(AND($R$6&gt;=$Q7,Readme!$AO$8+Readme!$AO$12&gt;=Calculations!AE$2),IF(VLOOKUP(Calculations!$S7,Data!$F$8:$S$10,4+Calculations!AE$2,FALSE)="","",VLOOKUP(Calculations!$S7,Data!$F$8:$S$10,4+Calculations!AE$2,FALSE)),"")</f>
        <v/>
      </c>
      <c r="AF7" s="199" t="str">
        <f>IF(AND($R$6&gt;=$Q7,Readme!$AO$8+Readme!$AO$12&gt;=Calculations!AF$2),IF(VLOOKUP(Calculations!$S7,Data!$F$8:$S$10,4+Calculations!AF$2,FALSE)="","",VLOOKUP(Calculations!$S7,Data!$F$8:$S$10,4+Calculations!AF$2,FALSE)),"")</f>
        <v/>
      </c>
      <c r="AG7" s="199" t="str">
        <f>IF(AND($R$6&gt;=$Q7,Readme!$AO$8+Readme!$AO$12&gt;=Calculations!AG$2),IF(VLOOKUP(Calculations!$S7,Data!$F$8:$S$10,4+Calculations!AG$2,FALSE)="","",VLOOKUP(Calculations!$S7,Data!$F$8:$S$10,4+Calculations!AG$2,FALSE)),"")</f>
        <v/>
      </c>
      <c r="AH7" s="199" t="str">
        <f>IF(AND($R$6&gt;=$Q7,Readme!$AO$8+Readme!$AO$12&gt;=Calculations!AH$2),IF(VLOOKUP(Calculations!$S7,Data!$F$8:$S$10,4+Calculations!AH$2,FALSE)="","",VLOOKUP(Calculations!$S7,Data!$F$8:$S$10,4+Calculations!AH$2,FALSE)),"")</f>
        <v/>
      </c>
      <c r="AI7" s="199" t="str">
        <f>IF(AND($R$6&gt;=$Q7,Readme!$AO$8+Readme!$AO$12&gt;=Calculations!AI$2),IF(VLOOKUP(Calculations!$S7,Data!$F$8:$S$10,4+Calculations!AI$2,FALSE)="","",VLOOKUP(Calculations!$S7,Data!$F$8:$S$10,4+Calculations!AI$2,FALSE)),"")</f>
        <v/>
      </c>
      <c r="AJ7" s="199" t="str">
        <f>IF(AND($R$6&gt;=$Q7,Readme!$AO$8+Readme!$AO$12&gt;=Calculations!AJ$2),IF(VLOOKUP(Calculations!$S7,Data!$F$8:$S$10,4+Calculations!AJ$2,FALSE)="","",VLOOKUP(Calculations!$S7,Data!$F$8:$S$10,4+Calculations!AJ$2,FALSE)),"")</f>
        <v/>
      </c>
      <c r="AK7" s="199" t="str">
        <f>IF(AND($R$6&gt;=$Q7,Readme!$AO$8+Readme!$AO$12&gt;=Calculations!AK$2),IF(VLOOKUP(Calculations!$S7,Data!$F$8:$S$10,4+Calculations!AK$2,FALSE)="","",VLOOKUP(Calculations!$S7,Data!$F$8:$S$10,4+Calculations!AK$2,FALSE)),"")</f>
        <v/>
      </c>
      <c r="AL7" s="199" t="str">
        <f>IF(AND($R$6&gt;=$Q7,Readme!$AO$8+Readme!$AO$12&gt;=Calculations!AL$2),IF(VLOOKUP(Calculations!$S7,Data!$F$8:$S$10,4+Calculations!AL$2,FALSE)="","",VLOOKUP(Calculations!$S7,Data!$F$8:$S$10,4+Calculations!AL$2,FALSE)),"")</f>
        <v/>
      </c>
      <c r="AM7" s="199" t="str">
        <f>IF(AND($R$6&gt;=$Q7,Readme!$AO$8+Readme!$AO$12&gt;=Calculations!AM$2),IF(VLOOKUP(Calculations!$S7,Data!$F$8:$S$10,4+Calculations!AM$2,FALSE)="","",VLOOKUP(Calculations!$S7,Data!$F$8:$S$10,4+Calculations!AM$2,FALSE)),"")</f>
        <v/>
      </c>
      <c r="AN7" s="199" t="str">
        <f>IF(AND($R$6&gt;=$Q7,Readme!$AO$8+Readme!$AO$12&gt;=Calculations!AN$2),IF(VLOOKUP(Calculations!$S7,Data!$F$8:$S$10,4+Calculations!AN$2,FALSE)="","",VLOOKUP(Calculations!$S7,Data!$F$8:$S$10,4+Calculations!AN$2,FALSE)),"")</f>
        <v/>
      </c>
      <c r="AO7" s="161"/>
      <c r="AP7" s="195"/>
    </row>
    <row r="8" spans="2:42">
      <c r="B8" s="189"/>
      <c r="C8" s="161"/>
      <c r="D8" s="205">
        <f>D3</f>
        <v>2008</v>
      </c>
      <c r="E8" s="190">
        <f>E13</f>
        <v>2007</v>
      </c>
      <c r="F8" s="190">
        <f>F13</f>
        <v>2006</v>
      </c>
      <c r="G8" s="190">
        <f>G13</f>
        <v>2005</v>
      </c>
      <c r="H8" s="206">
        <f>H13</f>
        <v>2004</v>
      </c>
      <c r="I8" s="161"/>
      <c r="J8" s="161"/>
      <c r="K8" s="161"/>
      <c r="L8" s="161"/>
      <c r="M8" s="161"/>
      <c r="N8" s="161"/>
      <c r="O8" s="161"/>
      <c r="P8" s="161"/>
      <c r="Q8" s="161">
        <v>3</v>
      </c>
      <c r="R8" s="161"/>
      <c r="S8" s="161" t="str">
        <f>IF($R$6&gt;=3,VLOOKUP(3,Data!$C$8:$F$10,4,FALSE),"")</f>
        <v>Statement Update Type</v>
      </c>
      <c r="T8" s="161"/>
      <c r="U8" s="161"/>
      <c r="V8" s="161"/>
      <c r="W8" s="161"/>
      <c r="X8" s="161"/>
      <c r="Y8" s="161"/>
      <c r="Z8" s="161"/>
      <c r="AA8" s="161"/>
      <c r="AB8" s="161"/>
      <c r="AC8" s="161"/>
      <c r="AD8" s="161"/>
      <c r="AE8" s="199" t="str">
        <f>IF(AND($R$6&gt;=$Q8,Readme!$AO$8+Readme!$AO$12&gt;=Calculations!AE$2),IF(VLOOKUP(Calculations!$S8,Data!$F$8:$S$10,4+Calculations!AE$2,FALSE)="","",VLOOKUP(Calculations!$S8,Data!$F$8:$S$10,4+Calculations!AE$2,FALSE)),"")</f>
        <v/>
      </c>
      <c r="AF8" s="199" t="str">
        <f>IF(AND($R$6&gt;=$Q8,Readme!$AO$8+Readme!$AO$12&gt;=Calculations!AF$2),IF(VLOOKUP(Calculations!$S8,Data!$F$8:$S$10,4+Calculations!AF$2,FALSE)="","",VLOOKUP(Calculations!$S8,Data!$F$8:$S$10,4+Calculations!AF$2,FALSE)),"")</f>
        <v/>
      </c>
      <c r="AG8" s="199" t="str">
        <f>IF(AND($R$6&gt;=$Q8,Readme!$AO$8+Readme!$AO$12&gt;=Calculations!AG$2),IF(VLOOKUP(Calculations!$S8,Data!$F$8:$S$10,4+Calculations!AG$2,FALSE)="","",VLOOKUP(Calculations!$S8,Data!$F$8:$S$10,4+Calculations!AG$2,FALSE)),"")</f>
        <v/>
      </c>
      <c r="AH8" s="199" t="str">
        <f>IF(AND($R$6&gt;=$Q8,Readme!$AO$8+Readme!$AO$12&gt;=Calculations!AH$2),IF(VLOOKUP(Calculations!$S8,Data!$F$8:$S$10,4+Calculations!AH$2,FALSE)="","",VLOOKUP(Calculations!$S8,Data!$F$8:$S$10,4+Calculations!AH$2,FALSE)),"")</f>
        <v/>
      </c>
      <c r="AI8" s="199" t="str">
        <f>IF(AND($R$6&gt;=$Q8,Readme!$AO$8+Readme!$AO$12&gt;=Calculations!AI$2),IF(VLOOKUP(Calculations!$S8,Data!$F$8:$S$10,4+Calculations!AI$2,FALSE)="","",VLOOKUP(Calculations!$S8,Data!$F$8:$S$10,4+Calculations!AI$2,FALSE)),"")</f>
        <v/>
      </c>
      <c r="AJ8" s="199" t="str">
        <f>IF(AND($R$6&gt;=$Q8,Readme!$AO$8+Readme!$AO$12&gt;=Calculations!AJ$2),IF(VLOOKUP(Calculations!$S8,Data!$F$8:$S$10,4+Calculations!AJ$2,FALSE)="","",VLOOKUP(Calculations!$S8,Data!$F$8:$S$10,4+Calculations!AJ$2,FALSE)),"")</f>
        <v/>
      </c>
      <c r="AK8" s="199" t="str">
        <f>IF(AND($R$6&gt;=$Q8,Readme!$AO$8+Readme!$AO$12&gt;=Calculations!AK$2),IF(VLOOKUP(Calculations!$S8,Data!$F$8:$S$10,4+Calculations!AK$2,FALSE)="","",VLOOKUP(Calculations!$S8,Data!$F$8:$S$10,4+Calculations!AK$2,FALSE)),"")</f>
        <v/>
      </c>
      <c r="AL8" s="199" t="str">
        <f>IF(AND($R$6&gt;=$Q8,Readme!$AO$8+Readme!$AO$12&gt;=Calculations!AL$2),IF(VLOOKUP(Calculations!$S8,Data!$F$8:$S$10,4+Calculations!AL$2,FALSE)="","",VLOOKUP(Calculations!$S8,Data!$F$8:$S$10,4+Calculations!AL$2,FALSE)),"")</f>
        <v/>
      </c>
      <c r="AM8" s="199" t="str">
        <f>IF(AND($R$6&gt;=$Q8,Readme!$AO$8+Readme!$AO$12&gt;=Calculations!AM$2),IF(VLOOKUP(Calculations!$S8,Data!$F$8:$S$10,4+Calculations!AM$2,FALSE)="","",VLOOKUP(Calculations!$S8,Data!$F$8:$S$10,4+Calculations!AM$2,FALSE)),"")</f>
        <v/>
      </c>
      <c r="AN8" s="199" t="str">
        <f>IF(AND($R$6&gt;=$Q8,Readme!$AO$8+Readme!$AO$12&gt;=Calculations!AN$2),IF(VLOOKUP(Calculations!$S8,Data!$F$8:$S$10,4+Calculations!AN$2,FALSE)="","",VLOOKUP(Calculations!$S8,Data!$F$8:$S$10,4+Calculations!AN$2,FALSE)),"")</f>
        <v/>
      </c>
      <c r="AO8" s="161"/>
      <c r="AP8" s="195"/>
    </row>
    <row r="9" spans="2:42">
      <c r="B9" s="189"/>
      <c r="C9" s="161"/>
      <c r="D9" s="205">
        <f>INDEX(C_QuarterEnds,D5,1)</f>
        <v>31</v>
      </c>
      <c r="E9" s="190">
        <f>INDEX(C_QuarterEnds,E5,1)</f>
        <v>30</v>
      </c>
      <c r="F9" s="190">
        <f>INDEX(C_QuarterEnds,F5,1)</f>
        <v>30</v>
      </c>
      <c r="G9" s="190">
        <f>INDEX(C_QuarterEnds,G5,1)</f>
        <v>31</v>
      </c>
      <c r="H9" s="206">
        <f>INDEX(C_QuarterEnds,H5,1)</f>
        <v>31</v>
      </c>
      <c r="I9" s="161"/>
      <c r="J9" s="161"/>
      <c r="K9" s="161"/>
      <c r="L9" s="161"/>
      <c r="M9" s="161"/>
      <c r="N9" s="161"/>
      <c r="O9" s="161"/>
      <c r="P9" s="161"/>
      <c r="Q9" s="161"/>
      <c r="R9" s="161"/>
      <c r="S9" s="161"/>
      <c r="T9" s="161"/>
      <c r="U9" s="161"/>
      <c r="V9" s="161"/>
      <c r="W9" s="161"/>
      <c r="X9" s="161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95"/>
    </row>
    <row r="10" spans="2:42">
      <c r="B10" s="189"/>
      <c r="C10" s="161"/>
      <c r="D10" s="205">
        <f>INDEX(C_QuarterEnds,D5,2)</f>
        <v>12</v>
      </c>
      <c r="E10" s="190">
        <f>INDEX(C_QuarterEnds,E5,2)</f>
        <v>9</v>
      </c>
      <c r="F10" s="190">
        <f>INDEX(C_QuarterEnds,F5,2)</f>
        <v>6</v>
      </c>
      <c r="G10" s="190">
        <f>INDEX(C_QuarterEnds,G5,2)</f>
        <v>3</v>
      </c>
      <c r="H10" s="206">
        <f>INDEX(C_QuarterEnds,H5,2)</f>
        <v>12</v>
      </c>
      <c r="I10" s="161"/>
      <c r="J10" s="161"/>
      <c r="K10" s="161"/>
      <c r="L10" s="161"/>
      <c r="M10" s="161"/>
      <c r="N10" s="161"/>
      <c r="O10" s="161"/>
      <c r="P10" s="161"/>
      <c r="Q10" s="161"/>
      <c r="R10" s="193" t="s">
        <v>99</v>
      </c>
      <c r="S10" s="194" t="s">
        <v>139</v>
      </c>
      <c r="T10" s="161"/>
      <c r="U10" s="161"/>
      <c r="V10" s="161"/>
      <c r="W10" s="161"/>
      <c r="X10" s="161"/>
      <c r="Y10" s="161"/>
      <c r="Z10" s="161"/>
      <c r="AA10" s="161"/>
      <c r="AB10" s="161"/>
      <c r="AC10" s="161"/>
      <c r="AD10" s="161"/>
      <c r="AE10" s="161"/>
      <c r="AF10" s="161"/>
      <c r="AG10" s="161"/>
      <c r="AH10" s="161"/>
      <c r="AI10" s="161"/>
      <c r="AJ10" s="161"/>
      <c r="AK10" s="161"/>
      <c r="AL10" s="161"/>
      <c r="AM10" s="161"/>
      <c r="AN10" s="161"/>
      <c r="AO10" s="161"/>
      <c r="AP10" s="195"/>
    </row>
    <row r="11" spans="2:42">
      <c r="B11" s="189"/>
      <c r="C11" s="161"/>
      <c r="D11" s="207">
        <f>D3</f>
        <v>2008</v>
      </c>
      <c r="E11" s="208">
        <f>E3</f>
        <v>2008</v>
      </c>
      <c r="F11" s="208">
        <f>F3</f>
        <v>2008</v>
      </c>
      <c r="G11" s="208">
        <f>G3</f>
        <v>2008</v>
      </c>
      <c r="H11" s="209">
        <f>H3</f>
        <v>2007</v>
      </c>
      <c r="I11" s="161"/>
      <c r="J11" s="161"/>
      <c r="K11" s="161"/>
      <c r="L11" s="161"/>
      <c r="M11" s="161"/>
      <c r="N11" s="161"/>
      <c r="O11" s="161">
        <v>1</v>
      </c>
      <c r="P11" s="161"/>
      <c r="Q11" s="161"/>
      <c r="R11" s="161"/>
      <c r="S11" s="161" t="str">
        <f>Data!F14</f>
        <v>Revenue</v>
      </c>
      <c r="T11" s="161"/>
      <c r="U11" s="161"/>
      <c r="V11" s="161"/>
      <c r="W11" s="161"/>
      <c r="X11" s="161"/>
      <c r="Y11" s="161"/>
      <c r="Z11" s="161"/>
      <c r="AA11" s="161"/>
      <c r="AB11" s="161"/>
      <c r="AC11" s="161"/>
      <c r="AD11" s="161"/>
      <c r="AE11" s="199">
        <f>IF(Readme!$AO$8+Readme!$AO$12&gt;=Calculations!AE$2,Data!J14,"")</f>
        <v>0</v>
      </c>
      <c r="AF11" s="199">
        <f>IF(Readme!$AO$8+Readme!$AO$12&gt;=Calculations!AF$2,Data!K14,"")</f>
        <v>0</v>
      </c>
      <c r="AG11" s="199">
        <f>IF(Readme!$AO$8+Readme!$AO$12&gt;=Calculations!AG$2,Data!L14,"")</f>
        <v>0</v>
      </c>
      <c r="AH11" s="199">
        <f>IF(Readme!$AO$8+Readme!$AO$12&gt;=Calculations!AH$2,Data!M14,"")</f>
        <v>0</v>
      </c>
      <c r="AI11" s="199">
        <f>IF(Readme!$AO$8+Readme!$AO$12&gt;=Calculations!AI$2,Data!N14,"")</f>
        <v>0</v>
      </c>
      <c r="AJ11" s="199">
        <f>IF(Readme!$AO$8+Readme!$AO$12&gt;=Calculations!AJ$2,Data!O14,"")</f>
        <v>0</v>
      </c>
      <c r="AK11" s="199">
        <f>IF(Readme!$AO$8+Readme!$AO$12&gt;=Calculations!AK$2,Data!P14,"")</f>
        <v>0</v>
      </c>
      <c r="AL11" s="199">
        <f>IF(Readme!$AO$8+Readme!$AO$12&gt;=Calculations!AL$2,Data!Q14,"")</f>
        <v>0</v>
      </c>
      <c r="AM11" s="199" t="str">
        <f>IF(Readme!$AO$8+Readme!$AO$12&gt;=Calculations!AM$2,Data!R14,"")</f>
        <v/>
      </c>
      <c r="AN11" s="199" t="str">
        <f>IF(Readme!$AO$8+Readme!$AO$12&gt;=Calculations!AN$2,Data!S14,"")</f>
        <v/>
      </c>
      <c r="AO11" s="161"/>
      <c r="AP11" s="195"/>
    </row>
    <row r="12" spans="2:42">
      <c r="B12" s="189"/>
      <c r="C12" s="161"/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O12" s="161">
        <v>2</v>
      </c>
      <c r="P12" s="161"/>
      <c r="Q12" s="161"/>
      <c r="R12" s="161"/>
      <c r="S12" s="161" t="str">
        <f>Data!F15</f>
        <v>Other Revenue, Total</v>
      </c>
      <c r="T12" s="161"/>
      <c r="U12" s="161"/>
      <c r="V12" s="161"/>
      <c r="W12" s="161"/>
      <c r="X12" s="161"/>
      <c r="Y12" s="161"/>
      <c r="Z12" s="161"/>
      <c r="AA12" s="161"/>
      <c r="AB12" s="161"/>
      <c r="AC12" s="161"/>
      <c r="AD12" s="161"/>
      <c r="AE12" s="199">
        <f>IF(Readme!$AO$8+Readme!$AO$12&gt;=Calculations!AE$2,Data!J15,"")</f>
        <v>0</v>
      </c>
      <c r="AF12" s="199">
        <f>IF(Readme!$AO$8+Readme!$AO$12&gt;=Calculations!AF$2,Data!K15,"")</f>
        <v>0</v>
      </c>
      <c r="AG12" s="199">
        <f>IF(Readme!$AO$8+Readme!$AO$12&gt;=Calculations!AG$2,Data!L15,"")</f>
        <v>0</v>
      </c>
      <c r="AH12" s="199">
        <f>IF(Readme!$AO$8+Readme!$AO$12&gt;=Calculations!AH$2,Data!M15,"")</f>
        <v>0</v>
      </c>
      <c r="AI12" s="199">
        <f>IF(Readme!$AO$8+Readme!$AO$12&gt;=Calculations!AI$2,Data!N15,"")</f>
        <v>0</v>
      </c>
      <c r="AJ12" s="199">
        <f>IF(Readme!$AO$8+Readme!$AO$12&gt;=Calculations!AJ$2,Data!O15,"")</f>
        <v>0</v>
      </c>
      <c r="AK12" s="199">
        <f>IF(Readme!$AO$8+Readme!$AO$12&gt;=Calculations!AK$2,Data!P15,"")</f>
        <v>0</v>
      </c>
      <c r="AL12" s="199">
        <f>IF(Readme!$AO$8+Readme!$AO$12&gt;=Calculations!AL$2,Data!Q15,"")</f>
        <v>0</v>
      </c>
      <c r="AM12" s="199" t="str">
        <f>IF(Readme!$AO$8+Readme!$AO$12&gt;=Calculations!AM$2,Data!R15,"")</f>
        <v/>
      </c>
      <c r="AN12" s="199" t="str">
        <f>IF(Readme!$AO$8+Readme!$AO$12&gt;=Calculations!AN$2,Data!S15,"")</f>
        <v/>
      </c>
      <c r="AO12" s="161"/>
      <c r="AP12" s="195"/>
    </row>
    <row r="13" spans="2:42">
      <c r="B13" s="189"/>
      <c r="C13" s="210" t="s">
        <v>116</v>
      </c>
      <c r="D13" s="191">
        <f>Readme!E10</f>
        <v>2008</v>
      </c>
      <c r="E13" s="211">
        <f>D13-1</f>
        <v>2007</v>
      </c>
      <c r="F13" s="211">
        <f>E13-1</f>
        <v>2006</v>
      </c>
      <c r="G13" s="211">
        <f>F13-1</f>
        <v>2005</v>
      </c>
      <c r="H13" s="192">
        <f>G13-1</f>
        <v>2004</v>
      </c>
      <c r="I13" s="161"/>
      <c r="J13" s="161"/>
      <c r="K13" s="161"/>
      <c r="L13" s="161"/>
      <c r="M13" s="161"/>
      <c r="N13" s="161"/>
      <c r="O13" s="161">
        <v>3</v>
      </c>
      <c r="P13" s="161"/>
      <c r="Q13" s="161"/>
      <c r="R13" s="161"/>
      <c r="S13" s="194" t="str">
        <f>Data!F16</f>
        <v>Total Revenue</v>
      </c>
      <c r="T13" s="161"/>
      <c r="U13" s="161"/>
      <c r="V13" s="161"/>
      <c r="W13" s="161"/>
      <c r="X13" s="161"/>
      <c r="Y13" s="161"/>
      <c r="Z13" s="161"/>
      <c r="AA13" s="161"/>
      <c r="AB13" s="161"/>
      <c r="AC13" s="161"/>
      <c r="AD13" s="161"/>
      <c r="AE13" s="199">
        <f>IF(Readme!$AO$8+Readme!$AO$12&gt;=Calculations!AE$2,Data!J16,"")</f>
        <v>0</v>
      </c>
      <c r="AF13" s="199">
        <f>IF(Readme!$AO$8+Readme!$AO$12&gt;=Calculations!AF$2,Data!K16,"")</f>
        <v>0</v>
      </c>
      <c r="AG13" s="199">
        <f>IF(Readme!$AO$8+Readme!$AO$12&gt;=Calculations!AG$2,Data!L16,"")</f>
        <v>0</v>
      </c>
      <c r="AH13" s="199">
        <f>IF(Readme!$AO$8+Readme!$AO$12&gt;=Calculations!AH$2,Data!M16,"")</f>
        <v>0</v>
      </c>
      <c r="AI13" s="199">
        <f>IF(Readme!$AO$8+Readme!$AO$12&gt;=Calculations!AI$2,Data!N16,"")</f>
        <v>0</v>
      </c>
      <c r="AJ13" s="199">
        <f>IF(Readme!$AO$8+Readme!$AO$12&gt;=Calculations!AJ$2,Data!O16,"")</f>
        <v>0</v>
      </c>
      <c r="AK13" s="199">
        <f>IF(Readme!$AO$8+Readme!$AO$12&gt;=Calculations!AK$2,Data!P16,"")</f>
        <v>0</v>
      </c>
      <c r="AL13" s="199">
        <f>IF(Readme!$AO$8+Readme!$AO$12&gt;=Calculations!AL$2,Data!Q16,"")</f>
        <v>0</v>
      </c>
      <c r="AM13" s="199" t="str">
        <f>IF(Readme!$AO$8+Readme!$AO$12&gt;=Calculations!AM$2,Data!R16,"")</f>
        <v/>
      </c>
      <c r="AN13" s="199" t="str">
        <f>IF(Readme!$AO$8+Readme!$AO$12&gt;=Calculations!AN$2,Data!S16,"")</f>
        <v/>
      </c>
      <c r="AO13" s="161"/>
      <c r="AP13" s="195"/>
    </row>
    <row r="14" spans="2:42">
      <c r="B14" s="189"/>
      <c r="C14" s="212" t="s">
        <v>115</v>
      </c>
      <c r="D14" s="213" t="str">
        <f>D3&amp;"-"&amp;D4</f>
        <v>2008-Q4</v>
      </c>
      <c r="E14" s="214" t="str">
        <f>E3&amp;"-"&amp;E4</f>
        <v>2008-Q3</v>
      </c>
      <c r="F14" s="214" t="str">
        <f>F3&amp;"-"&amp;F4</f>
        <v>2008-Q2</v>
      </c>
      <c r="G14" s="214" t="str">
        <f>G3&amp;"-"&amp;G4</f>
        <v>2008-Q1</v>
      </c>
      <c r="H14" s="215" t="str">
        <f>H3&amp;"-"&amp;H4</f>
        <v>2007-Q4</v>
      </c>
      <c r="I14" s="161"/>
      <c r="J14" s="161"/>
      <c r="K14" s="161"/>
      <c r="L14" s="161"/>
      <c r="M14" s="161"/>
      <c r="N14" s="161"/>
      <c r="O14" s="161">
        <v>4</v>
      </c>
      <c r="P14" s="161"/>
      <c r="Q14" s="161"/>
      <c r="R14" s="161"/>
      <c r="S14" s="194"/>
      <c r="T14" s="161"/>
      <c r="U14" s="161"/>
      <c r="V14" s="161"/>
      <c r="W14" s="161"/>
      <c r="X14" s="161"/>
      <c r="Y14" s="161"/>
      <c r="Z14" s="161"/>
      <c r="AA14" s="161"/>
      <c r="AB14" s="161"/>
      <c r="AC14" s="161"/>
      <c r="AD14" s="161"/>
      <c r="AE14" s="199"/>
      <c r="AF14" s="199"/>
      <c r="AG14" s="199"/>
      <c r="AH14" s="199"/>
      <c r="AI14" s="199"/>
      <c r="AJ14" s="199"/>
      <c r="AK14" s="199"/>
      <c r="AL14" s="199"/>
      <c r="AM14" s="199"/>
      <c r="AN14" s="199"/>
      <c r="AO14" s="161"/>
      <c r="AP14" s="195"/>
    </row>
    <row r="15" spans="2:42">
      <c r="B15" s="189"/>
      <c r="C15" s="161"/>
      <c r="D15" s="161"/>
      <c r="E15" s="161"/>
      <c r="F15" s="161"/>
      <c r="G15" s="161"/>
      <c r="H15" s="161"/>
      <c r="I15" s="161"/>
      <c r="J15" s="161"/>
      <c r="K15" s="161"/>
      <c r="L15" s="161"/>
      <c r="M15" s="161"/>
      <c r="N15" s="161"/>
      <c r="O15" s="161">
        <v>5</v>
      </c>
      <c r="P15" s="161"/>
      <c r="Q15" s="161"/>
      <c r="R15" s="161"/>
      <c r="S15" s="161" t="str">
        <f>Data!F17</f>
        <v>Cost of Revenue</v>
      </c>
      <c r="T15" s="161"/>
      <c r="U15" s="161"/>
      <c r="V15" s="161"/>
      <c r="W15" s="161"/>
      <c r="X15" s="161"/>
      <c r="Y15" s="161"/>
      <c r="Z15" s="161"/>
      <c r="AA15" s="161"/>
      <c r="AB15" s="161"/>
      <c r="AC15" s="161"/>
      <c r="AD15" s="161"/>
      <c r="AE15" s="199">
        <f>IF(Readme!$AO$8+Readme!$AO$12&gt;=Calculations!AE$2,Data!J17,"")</f>
        <v>0</v>
      </c>
      <c r="AF15" s="199">
        <f>IF(Readme!$AO$8+Readme!$AO$12&gt;=Calculations!AF$2,Data!K17,"")</f>
        <v>0</v>
      </c>
      <c r="AG15" s="199">
        <f>IF(Readme!$AO$8+Readme!$AO$12&gt;=Calculations!AG$2,Data!L17,"")</f>
        <v>0</v>
      </c>
      <c r="AH15" s="199">
        <f>IF(Readme!$AO$8+Readme!$AO$12&gt;=Calculations!AH$2,Data!M17,"")</f>
        <v>0</v>
      </c>
      <c r="AI15" s="199">
        <f>IF(Readme!$AO$8+Readme!$AO$12&gt;=Calculations!AI$2,Data!N17,"")</f>
        <v>0</v>
      </c>
      <c r="AJ15" s="199">
        <f>IF(Readme!$AO$8+Readme!$AO$12&gt;=Calculations!AJ$2,Data!O17,"")</f>
        <v>0</v>
      </c>
      <c r="AK15" s="199">
        <f>IF(Readme!$AO$8+Readme!$AO$12&gt;=Calculations!AK$2,Data!P17,"")</f>
        <v>0</v>
      </c>
      <c r="AL15" s="199">
        <f>IF(Readme!$AO$8+Readme!$AO$12&gt;=Calculations!AL$2,Data!Q17,"")</f>
        <v>0</v>
      </c>
      <c r="AM15" s="199" t="str">
        <f>IF(Readme!$AO$8+Readme!$AO$12&gt;=Calculations!AM$2,Data!R17,"")</f>
        <v/>
      </c>
      <c r="AN15" s="199" t="str">
        <f>IF(Readme!$AO$8+Readme!$AO$12&gt;=Calculations!AN$2,Data!S17,"")</f>
        <v/>
      </c>
      <c r="AO15" s="161"/>
      <c r="AP15" s="195"/>
    </row>
    <row r="16" spans="2:42">
      <c r="B16" s="189"/>
      <c r="C16" s="161"/>
      <c r="D16" s="161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1">
        <v>6</v>
      </c>
      <c r="P16" s="161"/>
      <c r="Q16" s="161"/>
      <c r="R16" s="161"/>
      <c r="S16" s="194" t="str">
        <f>Data!F18</f>
        <v>Gross Profit</v>
      </c>
      <c r="T16" s="161"/>
      <c r="U16" s="161"/>
      <c r="V16" s="161"/>
      <c r="W16" s="161"/>
      <c r="X16" s="161"/>
      <c r="Y16" s="161"/>
      <c r="Z16" s="161"/>
      <c r="AA16" s="161"/>
      <c r="AB16" s="161"/>
      <c r="AC16" s="161"/>
      <c r="AD16" s="161"/>
      <c r="AE16" s="199">
        <f>IF(Readme!$AO$8+Readme!$AO$12&gt;=Calculations!AE$2,Data!J18,"")</f>
        <v>0</v>
      </c>
      <c r="AF16" s="199">
        <f>IF(Readme!$AO$8+Readme!$AO$12&gt;=Calculations!AF$2,Data!K18,"")</f>
        <v>0</v>
      </c>
      <c r="AG16" s="199">
        <f>IF(Readme!$AO$8+Readme!$AO$12&gt;=Calculations!AG$2,Data!L18,"")</f>
        <v>0</v>
      </c>
      <c r="AH16" s="199">
        <f>IF(Readme!$AO$8+Readme!$AO$12&gt;=Calculations!AH$2,Data!M18,"")</f>
        <v>0</v>
      </c>
      <c r="AI16" s="199">
        <f>IF(Readme!$AO$8+Readme!$AO$12&gt;=Calculations!AI$2,Data!N18,"")</f>
        <v>0</v>
      </c>
      <c r="AJ16" s="199">
        <f>IF(Readme!$AO$8+Readme!$AO$12&gt;=Calculations!AJ$2,Data!O18,"")</f>
        <v>0</v>
      </c>
      <c r="AK16" s="199">
        <f>IF(Readme!$AO$8+Readme!$AO$12&gt;=Calculations!AK$2,Data!P18,"")</f>
        <v>0</v>
      </c>
      <c r="AL16" s="199">
        <f>IF(Readme!$AO$8+Readme!$AO$12&gt;=Calculations!AL$2,Data!Q18,"")</f>
        <v>0</v>
      </c>
      <c r="AM16" s="199" t="str">
        <f>IF(Readme!$AO$8+Readme!$AO$12&gt;=Calculations!AM$2,Data!R18,"")</f>
        <v/>
      </c>
      <c r="AN16" s="199" t="str">
        <f>IF(Readme!$AO$8+Readme!$AO$12&gt;=Calculations!AN$2,Data!S18,"")</f>
        <v/>
      </c>
      <c r="AO16" s="161"/>
      <c r="AP16" s="195"/>
    </row>
    <row r="17" spans="2:42">
      <c r="B17" s="189"/>
      <c r="C17" s="161"/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>
        <v>7</v>
      </c>
      <c r="P17" s="161"/>
      <c r="Q17" s="161"/>
      <c r="R17" s="161"/>
      <c r="S17" s="194"/>
      <c r="T17" s="161"/>
      <c r="U17" s="161"/>
      <c r="V17" s="161"/>
      <c r="W17" s="161"/>
      <c r="X17" s="161"/>
      <c r="Y17" s="161"/>
      <c r="Z17" s="161"/>
      <c r="AA17" s="161"/>
      <c r="AB17" s="161"/>
      <c r="AC17" s="161"/>
      <c r="AD17" s="161"/>
      <c r="AE17" s="199"/>
      <c r="AF17" s="199"/>
      <c r="AG17" s="199"/>
      <c r="AH17" s="199"/>
      <c r="AI17" s="199"/>
      <c r="AJ17" s="199"/>
      <c r="AK17" s="199"/>
      <c r="AL17" s="199"/>
      <c r="AM17" s="199"/>
      <c r="AN17" s="199"/>
      <c r="AO17" s="161"/>
      <c r="AP17" s="195"/>
    </row>
    <row r="18" spans="2:42">
      <c r="B18" s="189"/>
      <c r="C18" s="161"/>
      <c r="D18" s="161"/>
      <c r="E18" s="161"/>
      <c r="F18" s="161"/>
      <c r="G18" s="161"/>
      <c r="H18" s="161"/>
      <c r="I18" s="161"/>
      <c r="J18" s="161"/>
      <c r="K18" s="161"/>
      <c r="L18" s="161"/>
      <c r="M18" s="161"/>
      <c r="N18" s="161"/>
      <c r="O18" s="161">
        <v>8</v>
      </c>
      <c r="P18" s="161"/>
      <c r="Q18" s="161">
        <v>1</v>
      </c>
      <c r="R18" s="161">
        <f>MAX(Data!C19:C27)</f>
        <v>8</v>
      </c>
      <c r="S18" s="161" t="str">
        <f>IF($R$18&gt;=Q18,VLOOKUP(Q18,Data!$C$19:$F$26,4,FALSE),"")</f>
        <v>Fuel Expense</v>
      </c>
      <c r="T18" s="161"/>
      <c r="U18" s="161"/>
      <c r="V18" s="161"/>
      <c r="W18" s="161"/>
      <c r="X18" s="161"/>
      <c r="Y18" s="161"/>
      <c r="Z18" s="161"/>
      <c r="AA18" s="161"/>
      <c r="AB18" s="161"/>
      <c r="AC18" s="161"/>
      <c r="AD18" s="161"/>
      <c r="AE18" s="199">
        <f>IF(AND($R$18&gt;=$Q18,Readme!$AO$8+Readme!$AO$12&gt;=Calculations!AE$2),VLOOKUP(Calculations!$S18,Data!$F$19:$S$26,4+Calculations!AE$2,FALSE),"")</f>
        <v>0</v>
      </c>
      <c r="AF18" s="199">
        <f>IF(AND($R$18&gt;=$Q18,Readme!$AO$8+Readme!$AO$12&gt;=Calculations!AF$2),VLOOKUP(Calculations!$S18,Data!$F$19:$S$26,4+Calculations!AF$2,FALSE),"")</f>
        <v>0</v>
      </c>
      <c r="AG18" s="199">
        <f>IF(AND($R$18&gt;=$Q18,Readme!$AO$8+Readme!$AO$12&gt;=Calculations!AG$2),VLOOKUP(Calculations!$S18,Data!$F$19:$S$26,4+Calculations!AG$2,FALSE),"")</f>
        <v>0</v>
      </c>
      <c r="AH18" s="199">
        <f>IF(AND($R$18&gt;=$Q18,Readme!$AO$8+Readme!$AO$12&gt;=Calculations!AH$2),VLOOKUP(Calculations!$S18,Data!$F$19:$S$26,4+Calculations!AH$2,FALSE),"")</f>
        <v>0</v>
      </c>
      <c r="AI18" s="199">
        <f>IF(AND($R$18&gt;=$Q18,Readme!$AO$8+Readme!$AO$12&gt;=Calculations!AI$2),VLOOKUP(Calculations!$S18,Data!$F$19:$S$26,4+Calculations!AI$2,FALSE),"")</f>
        <v>0</v>
      </c>
      <c r="AJ18" s="199">
        <f>IF(AND($R$18&gt;=$Q18,Readme!$AO$8+Readme!$AO$12&gt;=Calculations!AJ$2),VLOOKUP(Calculations!$S18,Data!$F$19:$S$26,4+Calculations!AJ$2,FALSE),"")</f>
        <v>0</v>
      </c>
      <c r="AK18" s="199">
        <f>IF(AND($R$18&gt;=$Q18,Readme!$AO$8+Readme!$AO$12&gt;=Calculations!AK$2),VLOOKUP(Calculations!$S18,Data!$F$19:$S$26,4+Calculations!AK$2,FALSE),"")</f>
        <v>0</v>
      </c>
      <c r="AL18" s="199">
        <f>IF(AND($R$18&gt;=$Q18,Readme!$AO$8+Readme!$AO$12&gt;=Calculations!AL$2),VLOOKUP(Calculations!$S18,Data!$F$19:$S$26,4+Calculations!AL$2,FALSE),"")</f>
        <v>0</v>
      </c>
      <c r="AM18" s="199" t="str">
        <f>IF(AND($R$18&gt;=$Q18,Readme!$AO$8+Readme!$AO$12&gt;=Calculations!AM$2),VLOOKUP(Calculations!$S18,Data!$F$19:$S$26,4+Calculations!AM$2,FALSE),"")</f>
        <v/>
      </c>
      <c r="AN18" s="199" t="str">
        <f>IF(AND($R$18&gt;=$Q18,Readme!$AO$8+Readme!$AO$12&gt;=Calculations!AN$2),VLOOKUP(Calculations!$S18,Data!$F$19:$S$26,4+Calculations!AN$2,FALSE),"")</f>
        <v/>
      </c>
      <c r="AO18" s="161"/>
      <c r="AP18" s="195"/>
    </row>
    <row r="19" spans="2:42">
      <c r="B19" s="189"/>
      <c r="C19" s="161"/>
      <c r="D19" s="161"/>
      <c r="E19" s="161"/>
      <c r="F19" s="161"/>
      <c r="G19" s="161"/>
      <c r="H19" s="161"/>
      <c r="I19" s="161"/>
      <c r="J19" s="161"/>
      <c r="K19" s="161"/>
      <c r="L19" s="161"/>
      <c r="M19" s="161"/>
      <c r="N19" s="161"/>
      <c r="O19" s="161">
        <v>9</v>
      </c>
      <c r="P19" s="161"/>
      <c r="Q19" s="161">
        <v>2</v>
      </c>
      <c r="R19" s="161"/>
      <c r="S19" s="161" t="str">
        <f>IF($R$18&gt;=Q19,VLOOKUP(Q19,Data!$C$19:$F$26,4,FALSE),"")</f>
        <v>Operations &amp; Maintenance</v>
      </c>
      <c r="T19" s="161"/>
      <c r="U19" s="161"/>
      <c r="V19" s="161"/>
      <c r="W19" s="161"/>
      <c r="X19" s="161"/>
      <c r="Y19" s="161"/>
      <c r="Z19" s="161"/>
      <c r="AA19" s="161"/>
      <c r="AB19" s="161"/>
      <c r="AC19" s="161"/>
      <c r="AD19" s="161"/>
      <c r="AE19" s="199">
        <f>IF(AND($R$18&gt;=$Q19,Readme!$AO$8+Readme!$AO$12&gt;=Calculations!AE$2),VLOOKUP(Calculations!$S19,Data!$F$19:$S$26,4+Calculations!AE$2,FALSE),"")</f>
        <v>0</v>
      </c>
      <c r="AF19" s="199">
        <f>IF(AND($R$18&gt;=$Q19,Readme!$AO$8+Readme!$AO$12&gt;=Calculations!AF$2),VLOOKUP(Calculations!$S19,Data!$F$19:$S$26,4+Calculations!AF$2,FALSE),"")</f>
        <v>0</v>
      </c>
      <c r="AG19" s="199">
        <f>IF(AND($R$18&gt;=$Q19,Readme!$AO$8+Readme!$AO$12&gt;=Calculations!AG$2),VLOOKUP(Calculations!$S19,Data!$F$19:$S$26,4+Calculations!AG$2,FALSE),"")</f>
        <v>0</v>
      </c>
      <c r="AH19" s="199">
        <f>IF(AND($R$18&gt;=$Q19,Readme!$AO$8+Readme!$AO$12&gt;=Calculations!AH$2),VLOOKUP(Calculations!$S19,Data!$F$19:$S$26,4+Calculations!AH$2,FALSE),"")</f>
        <v>0</v>
      </c>
      <c r="AI19" s="199">
        <f>IF(AND($R$18&gt;=$Q19,Readme!$AO$8+Readme!$AO$12&gt;=Calculations!AI$2),VLOOKUP(Calculations!$S19,Data!$F$19:$S$26,4+Calculations!AI$2,FALSE),"")</f>
        <v>0</v>
      </c>
      <c r="AJ19" s="199">
        <f>IF(AND($R$18&gt;=$Q19,Readme!$AO$8+Readme!$AO$12&gt;=Calculations!AJ$2),VLOOKUP(Calculations!$S19,Data!$F$19:$S$26,4+Calculations!AJ$2,FALSE),"")</f>
        <v>0</v>
      </c>
      <c r="AK19" s="199">
        <f>IF(AND($R$18&gt;=$Q19,Readme!$AO$8+Readme!$AO$12&gt;=Calculations!AK$2),VLOOKUP(Calculations!$S19,Data!$F$19:$S$26,4+Calculations!AK$2,FALSE),"")</f>
        <v>0</v>
      </c>
      <c r="AL19" s="199">
        <f>IF(AND($R$18&gt;=$Q19,Readme!$AO$8+Readme!$AO$12&gt;=Calculations!AL$2),VLOOKUP(Calculations!$S19,Data!$F$19:$S$26,4+Calculations!AL$2,FALSE),"")</f>
        <v>0</v>
      </c>
      <c r="AM19" s="199" t="str">
        <f>IF(AND($R$18&gt;=$Q19,Readme!$AO$8+Readme!$AO$12&gt;=Calculations!AM$2),VLOOKUP(Calculations!$S19,Data!$F$19:$S$26,4+Calculations!AM$2,FALSE),"")</f>
        <v/>
      </c>
      <c r="AN19" s="199" t="str">
        <f>IF(AND($R$18&gt;=$Q19,Readme!$AO$8+Readme!$AO$12&gt;=Calculations!AN$2),VLOOKUP(Calculations!$S19,Data!$F$19:$S$26,4+Calculations!AN$2,FALSE),"")</f>
        <v/>
      </c>
      <c r="AO19" s="161"/>
      <c r="AP19" s="195"/>
    </row>
    <row r="20" spans="2:42">
      <c r="B20" s="189"/>
      <c r="C20" s="161"/>
      <c r="D20" s="161"/>
      <c r="E20" s="161"/>
      <c r="F20" s="161"/>
      <c r="G20" s="161"/>
      <c r="H20" s="161"/>
      <c r="I20" s="161"/>
      <c r="J20" s="161"/>
      <c r="K20" s="161"/>
      <c r="L20" s="161"/>
      <c r="M20" s="161"/>
      <c r="N20" s="161"/>
      <c r="O20" s="161">
        <v>10</v>
      </c>
      <c r="P20" s="161"/>
      <c r="Q20" s="161">
        <v>3</v>
      </c>
      <c r="R20" s="161"/>
      <c r="S20" s="161" t="str">
        <f>IF($R$18&gt;=Q20,VLOOKUP(Q20,Data!$C$19:$F$26,4,FALSE),"")</f>
        <v>Selling/General/Administrative Expenses, Total</v>
      </c>
      <c r="T20" s="161"/>
      <c r="U20" s="161"/>
      <c r="V20" s="161"/>
      <c r="W20" s="161"/>
      <c r="X20" s="161"/>
      <c r="Y20" s="161"/>
      <c r="Z20" s="161"/>
      <c r="AA20" s="161"/>
      <c r="AB20" s="161"/>
      <c r="AC20" s="161"/>
      <c r="AD20" s="161"/>
      <c r="AE20" s="199">
        <f>IF(AND($R$18&gt;=$Q20,Readme!$AO$8+Readme!$AO$12&gt;=Calculations!AE$2),VLOOKUP(Calculations!$S20,Data!$F$19:$S$26,4+Calculations!AE$2,FALSE),"")</f>
        <v>0</v>
      </c>
      <c r="AF20" s="199">
        <f>IF(AND($R$18&gt;=$Q20,Readme!$AO$8+Readme!$AO$12&gt;=Calculations!AF$2),VLOOKUP(Calculations!$S20,Data!$F$19:$S$26,4+Calculations!AF$2,FALSE),"")</f>
        <v>0</v>
      </c>
      <c r="AG20" s="199">
        <f>IF(AND($R$18&gt;=$Q20,Readme!$AO$8+Readme!$AO$12&gt;=Calculations!AG$2),VLOOKUP(Calculations!$S20,Data!$F$19:$S$26,4+Calculations!AG$2,FALSE),"")</f>
        <v>0</v>
      </c>
      <c r="AH20" s="199">
        <f>IF(AND($R$18&gt;=$Q20,Readme!$AO$8+Readme!$AO$12&gt;=Calculations!AH$2),VLOOKUP(Calculations!$S20,Data!$F$19:$S$26,4+Calculations!AH$2,FALSE),"")</f>
        <v>0</v>
      </c>
      <c r="AI20" s="199">
        <f>IF(AND($R$18&gt;=$Q20,Readme!$AO$8+Readme!$AO$12&gt;=Calculations!AI$2),VLOOKUP(Calculations!$S20,Data!$F$19:$S$26,4+Calculations!AI$2,FALSE),"")</f>
        <v>0</v>
      </c>
      <c r="AJ20" s="199">
        <f>IF(AND($R$18&gt;=$Q20,Readme!$AO$8+Readme!$AO$12&gt;=Calculations!AJ$2),VLOOKUP(Calculations!$S20,Data!$F$19:$S$26,4+Calculations!AJ$2,FALSE),"")</f>
        <v>0</v>
      </c>
      <c r="AK20" s="199">
        <f>IF(AND($R$18&gt;=$Q20,Readme!$AO$8+Readme!$AO$12&gt;=Calculations!AK$2),VLOOKUP(Calculations!$S20,Data!$F$19:$S$26,4+Calculations!AK$2,FALSE),"")</f>
        <v>0</v>
      </c>
      <c r="AL20" s="199">
        <f>IF(AND($R$18&gt;=$Q20,Readme!$AO$8+Readme!$AO$12&gt;=Calculations!AL$2),VLOOKUP(Calculations!$S20,Data!$F$19:$S$26,4+Calculations!AL$2,FALSE),"")</f>
        <v>0</v>
      </c>
      <c r="AM20" s="199" t="str">
        <f>IF(AND($R$18&gt;=$Q20,Readme!$AO$8+Readme!$AO$12&gt;=Calculations!AM$2),VLOOKUP(Calculations!$S20,Data!$F$19:$S$26,4+Calculations!AM$2,FALSE),"")</f>
        <v/>
      </c>
      <c r="AN20" s="199" t="str">
        <f>IF(AND($R$18&gt;=$Q20,Readme!$AO$8+Readme!$AO$12&gt;=Calculations!AN$2),VLOOKUP(Calculations!$S20,Data!$F$19:$S$26,4+Calculations!AN$2,FALSE),"")</f>
        <v/>
      </c>
      <c r="AO20" s="161"/>
      <c r="AP20" s="195"/>
    </row>
    <row r="21" spans="2:42">
      <c r="B21" s="189"/>
      <c r="C21" s="161"/>
      <c r="D21" s="161"/>
      <c r="E21" s="161"/>
      <c r="F21" s="161"/>
      <c r="G21" s="161"/>
      <c r="H21" s="161"/>
      <c r="I21" s="161"/>
      <c r="J21" s="161"/>
      <c r="K21" s="161"/>
      <c r="L21" s="161"/>
      <c r="M21" s="161"/>
      <c r="N21" s="161"/>
      <c r="O21" s="161">
        <v>11</v>
      </c>
      <c r="P21" s="161"/>
      <c r="Q21" s="161">
        <v>4</v>
      </c>
      <c r="R21" s="161"/>
      <c r="S21" s="161" t="str">
        <f>IF($R$18&gt;=Q21,VLOOKUP(Q21,Data!$C$19:$F$26,4,FALSE),"")</f>
        <v>Research &amp; Development</v>
      </c>
      <c r="T21" s="161"/>
      <c r="U21" s="161"/>
      <c r="V21" s="161"/>
      <c r="W21" s="161"/>
      <c r="X21" s="161"/>
      <c r="Y21" s="161"/>
      <c r="Z21" s="161"/>
      <c r="AA21" s="161"/>
      <c r="AB21" s="161"/>
      <c r="AC21" s="161"/>
      <c r="AD21" s="161"/>
      <c r="AE21" s="199">
        <f>IF(AND($R$18&gt;=$Q21,Readme!$AO$8+Readme!$AO$12&gt;=Calculations!AE$2),VLOOKUP(Calculations!$S21,Data!$F$19:$S$26,4+Calculations!AE$2,FALSE),"")</f>
        <v>0</v>
      </c>
      <c r="AF21" s="199">
        <f>IF(AND($R$18&gt;=$Q21,Readme!$AO$8+Readme!$AO$12&gt;=Calculations!AF$2),VLOOKUP(Calculations!$S21,Data!$F$19:$S$26,4+Calculations!AF$2,FALSE),"")</f>
        <v>0</v>
      </c>
      <c r="AG21" s="199">
        <f>IF(AND($R$18&gt;=$Q21,Readme!$AO$8+Readme!$AO$12&gt;=Calculations!AG$2),VLOOKUP(Calculations!$S21,Data!$F$19:$S$26,4+Calculations!AG$2,FALSE),"")</f>
        <v>0</v>
      </c>
      <c r="AH21" s="199">
        <f>IF(AND($R$18&gt;=$Q21,Readme!$AO$8+Readme!$AO$12&gt;=Calculations!AH$2),VLOOKUP(Calculations!$S21,Data!$F$19:$S$26,4+Calculations!AH$2,FALSE),"")</f>
        <v>0</v>
      </c>
      <c r="AI21" s="199">
        <f>IF(AND($R$18&gt;=$Q21,Readme!$AO$8+Readme!$AO$12&gt;=Calculations!AI$2),VLOOKUP(Calculations!$S21,Data!$F$19:$S$26,4+Calculations!AI$2,FALSE),"")</f>
        <v>0</v>
      </c>
      <c r="AJ21" s="199">
        <f>IF(AND($R$18&gt;=$Q21,Readme!$AO$8+Readme!$AO$12&gt;=Calculations!AJ$2),VLOOKUP(Calculations!$S21,Data!$F$19:$S$26,4+Calculations!AJ$2,FALSE),"")</f>
        <v>0</v>
      </c>
      <c r="AK21" s="199">
        <f>IF(AND($R$18&gt;=$Q21,Readme!$AO$8+Readme!$AO$12&gt;=Calculations!AK$2),VLOOKUP(Calculations!$S21,Data!$F$19:$S$26,4+Calculations!AK$2,FALSE),"")</f>
        <v>0</v>
      </c>
      <c r="AL21" s="199">
        <f>IF(AND($R$18&gt;=$Q21,Readme!$AO$8+Readme!$AO$12&gt;=Calculations!AL$2),VLOOKUP(Calculations!$S21,Data!$F$19:$S$26,4+Calculations!AL$2,FALSE),"")</f>
        <v>0</v>
      </c>
      <c r="AM21" s="199" t="str">
        <f>IF(AND($R$18&gt;=$Q21,Readme!$AO$8+Readme!$AO$12&gt;=Calculations!AM$2),VLOOKUP(Calculations!$S21,Data!$F$19:$S$26,4+Calculations!AM$2,FALSE),"")</f>
        <v/>
      </c>
      <c r="AN21" s="199" t="str">
        <f>IF(AND($R$18&gt;=$Q21,Readme!$AO$8+Readme!$AO$12&gt;=Calculations!AN$2),VLOOKUP(Calculations!$S21,Data!$F$19:$S$26,4+Calculations!AN$2,FALSE),"")</f>
        <v/>
      </c>
      <c r="AO21" s="161"/>
      <c r="AP21" s="195"/>
    </row>
    <row r="22" spans="2:42">
      <c r="B22" s="189"/>
      <c r="C22" s="161"/>
      <c r="D22" s="161"/>
      <c r="E22" s="161"/>
      <c r="F22" s="161"/>
      <c r="G22" s="161"/>
      <c r="H22" s="161"/>
      <c r="I22" s="161"/>
      <c r="J22" s="161"/>
      <c r="K22" s="161"/>
      <c r="L22" s="161"/>
      <c r="M22" s="161"/>
      <c r="N22" s="161"/>
      <c r="O22" s="161">
        <v>12</v>
      </c>
      <c r="P22" s="161"/>
      <c r="Q22" s="161">
        <v>5</v>
      </c>
      <c r="R22" s="161"/>
      <c r="S22" s="161" t="str">
        <f>IF($R$18&gt;=Q22,VLOOKUP(Q22,Data!$C$19:$F$26,4,FALSE),"")</f>
        <v>Depreciation/Amortization</v>
      </c>
      <c r="T22" s="161"/>
      <c r="U22" s="161"/>
      <c r="V22" s="161"/>
      <c r="W22" s="161"/>
      <c r="X22" s="161"/>
      <c r="Y22" s="161"/>
      <c r="Z22" s="161"/>
      <c r="AA22" s="161"/>
      <c r="AB22" s="161"/>
      <c r="AC22" s="161"/>
      <c r="AD22" s="161"/>
      <c r="AE22" s="199">
        <f>IF(AND($R$18&gt;=$Q22,Readme!$AO$8+Readme!$AO$12&gt;=Calculations!AE$2),VLOOKUP(Calculations!$S22,Data!$F$19:$S$26,4+Calculations!AE$2,FALSE),"")</f>
        <v>0</v>
      </c>
      <c r="AF22" s="199">
        <f>IF(AND($R$18&gt;=$Q22,Readme!$AO$8+Readme!$AO$12&gt;=Calculations!AF$2),VLOOKUP(Calculations!$S22,Data!$F$19:$S$26,4+Calculations!AF$2,FALSE),"")</f>
        <v>0</v>
      </c>
      <c r="AG22" s="199">
        <f>IF(AND($R$18&gt;=$Q22,Readme!$AO$8+Readme!$AO$12&gt;=Calculations!AG$2),VLOOKUP(Calculations!$S22,Data!$F$19:$S$26,4+Calculations!AG$2,FALSE),"")</f>
        <v>0</v>
      </c>
      <c r="AH22" s="199">
        <f>IF(AND($R$18&gt;=$Q22,Readme!$AO$8+Readme!$AO$12&gt;=Calculations!AH$2),VLOOKUP(Calculations!$S22,Data!$F$19:$S$26,4+Calculations!AH$2,FALSE),"")</f>
        <v>0</v>
      </c>
      <c r="AI22" s="199">
        <f>IF(AND($R$18&gt;=$Q22,Readme!$AO$8+Readme!$AO$12&gt;=Calculations!AI$2),VLOOKUP(Calculations!$S22,Data!$F$19:$S$26,4+Calculations!AI$2,FALSE),"")</f>
        <v>0</v>
      </c>
      <c r="AJ22" s="199">
        <f>IF(AND($R$18&gt;=$Q22,Readme!$AO$8+Readme!$AO$12&gt;=Calculations!AJ$2),VLOOKUP(Calculations!$S22,Data!$F$19:$S$26,4+Calculations!AJ$2,FALSE),"")</f>
        <v>0</v>
      </c>
      <c r="AK22" s="199">
        <f>IF(AND($R$18&gt;=$Q22,Readme!$AO$8+Readme!$AO$12&gt;=Calculations!AK$2),VLOOKUP(Calculations!$S22,Data!$F$19:$S$26,4+Calculations!AK$2,FALSE),"")</f>
        <v>0</v>
      </c>
      <c r="AL22" s="199">
        <f>IF(AND($R$18&gt;=$Q22,Readme!$AO$8+Readme!$AO$12&gt;=Calculations!AL$2),VLOOKUP(Calculations!$S22,Data!$F$19:$S$26,4+Calculations!AL$2,FALSE),"")</f>
        <v>0</v>
      </c>
      <c r="AM22" s="199" t="str">
        <f>IF(AND($R$18&gt;=$Q22,Readme!$AO$8+Readme!$AO$12&gt;=Calculations!AM$2),VLOOKUP(Calculations!$S22,Data!$F$19:$S$26,4+Calculations!AM$2,FALSE),"")</f>
        <v/>
      </c>
      <c r="AN22" s="199" t="str">
        <f>IF(AND($R$18&gt;=$Q22,Readme!$AO$8+Readme!$AO$12&gt;=Calculations!AN$2),VLOOKUP(Calculations!$S22,Data!$F$19:$S$26,4+Calculations!AN$2,FALSE),"")</f>
        <v/>
      </c>
      <c r="AO22" s="161"/>
      <c r="AP22" s="195"/>
    </row>
    <row r="23" spans="2:42">
      <c r="B23" s="189"/>
      <c r="C23" s="161"/>
      <c r="D23" s="161"/>
      <c r="E23" s="161"/>
      <c r="F23" s="161"/>
      <c r="G23" s="161"/>
      <c r="H23" s="161"/>
      <c r="I23" s="161"/>
      <c r="J23" s="161"/>
      <c r="K23" s="161"/>
      <c r="L23" s="161"/>
      <c r="M23" s="161"/>
      <c r="N23" s="161"/>
      <c r="O23" s="161">
        <v>13</v>
      </c>
      <c r="P23" s="161"/>
      <c r="Q23" s="161">
        <v>6</v>
      </c>
      <c r="R23" s="161"/>
      <c r="S23" s="161" t="str">
        <f>IF($R$18&gt;=Q23,VLOOKUP(Q23,Data!$C$19:$F$26,4,FALSE),"")</f>
        <v xml:space="preserve">Interest Expense (Income), Net Operating </v>
      </c>
      <c r="T23" s="161"/>
      <c r="U23" s="161"/>
      <c r="V23" s="161"/>
      <c r="W23" s="161"/>
      <c r="X23" s="161"/>
      <c r="Y23" s="161"/>
      <c r="Z23" s="161"/>
      <c r="AA23" s="161"/>
      <c r="AB23" s="161"/>
      <c r="AC23" s="161"/>
      <c r="AD23" s="161"/>
      <c r="AE23" s="199">
        <f>IF(AND($R$18&gt;=$Q23,Readme!$AO$8+Readme!$AO$12&gt;=Calculations!AE$2),VLOOKUP(Calculations!$S23,Data!$F$19:$S$26,4+Calculations!AE$2,FALSE),"")</f>
        <v>0</v>
      </c>
      <c r="AF23" s="199">
        <f>IF(AND($R$18&gt;=$Q23,Readme!$AO$8+Readme!$AO$12&gt;=Calculations!AF$2),VLOOKUP(Calculations!$S23,Data!$F$19:$S$26,4+Calculations!AF$2,FALSE),"")</f>
        <v>0</v>
      </c>
      <c r="AG23" s="199">
        <f>IF(AND($R$18&gt;=$Q23,Readme!$AO$8+Readme!$AO$12&gt;=Calculations!AG$2),VLOOKUP(Calculations!$S23,Data!$F$19:$S$26,4+Calculations!AG$2,FALSE),"")</f>
        <v>0</v>
      </c>
      <c r="AH23" s="199">
        <f>IF(AND($R$18&gt;=$Q23,Readme!$AO$8+Readme!$AO$12&gt;=Calculations!AH$2),VLOOKUP(Calculations!$S23,Data!$F$19:$S$26,4+Calculations!AH$2,FALSE),"")</f>
        <v>0</v>
      </c>
      <c r="AI23" s="199">
        <f>IF(AND($R$18&gt;=$Q23,Readme!$AO$8+Readme!$AO$12&gt;=Calculations!AI$2),VLOOKUP(Calculations!$S23,Data!$F$19:$S$26,4+Calculations!AI$2,FALSE),"")</f>
        <v>0</v>
      </c>
      <c r="AJ23" s="199">
        <f>IF(AND($R$18&gt;=$Q23,Readme!$AO$8+Readme!$AO$12&gt;=Calculations!AJ$2),VLOOKUP(Calculations!$S23,Data!$F$19:$S$26,4+Calculations!AJ$2,FALSE),"")</f>
        <v>0</v>
      </c>
      <c r="AK23" s="199">
        <f>IF(AND($R$18&gt;=$Q23,Readme!$AO$8+Readme!$AO$12&gt;=Calculations!AK$2),VLOOKUP(Calculations!$S23,Data!$F$19:$S$26,4+Calculations!AK$2,FALSE),"")</f>
        <v>0</v>
      </c>
      <c r="AL23" s="199">
        <f>IF(AND($R$18&gt;=$Q23,Readme!$AO$8+Readme!$AO$12&gt;=Calculations!AL$2),VLOOKUP(Calculations!$S23,Data!$F$19:$S$26,4+Calculations!AL$2,FALSE),"")</f>
        <v>0</v>
      </c>
      <c r="AM23" s="199" t="str">
        <f>IF(AND($R$18&gt;=$Q23,Readme!$AO$8+Readme!$AO$12&gt;=Calculations!AM$2),VLOOKUP(Calculations!$S23,Data!$F$19:$S$26,4+Calculations!AM$2,FALSE),"")</f>
        <v/>
      </c>
      <c r="AN23" s="199" t="str">
        <f>IF(AND($R$18&gt;=$Q23,Readme!$AO$8+Readme!$AO$12&gt;=Calculations!AN$2),VLOOKUP(Calculations!$S23,Data!$F$19:$S$26,4+Calculations!AN$2,FALSE),"")</f>
        <v/>
      </c>
      <c r="AO23" s="161"/>
      <c r="AP23" s="195"/>
    </row>
    <row r="24" spans="2:42">
      <c r="B24" s="189"/>
      <c r="C24" s="161"/>
      <c r="D24" s="161"/>
      <c r="E24" s="161"/>
      <c r="F24" s="161"/>
      <c r="G24" s="161"/>
      <c r="H24" s="161"/>
      <c r="I24" s="161"/>
      <c r="J24" s="161"/>
      <c r="K24" s="161"/>
      <c r="L24" s="161"/>
      <c r="M24" s="161"/>
      <c r="N24" s="161"/>
      <c r="O24" s="161">
        <v>14</v>
      </c>
      <c r="P24" s="161"/>
      <c r="Q24" s="161">
        <v>7</v>
      </c>
      <c r="R24" s="161"/>
      <c r="S24" s="161" t="str">
        <f>IF($R$18&gt;=Q24,VLOOKUP(Q24,Data!$C$19:$F$26,4,FALSE),"")</f>
        <v>Unusual Expense (Income)</v>
      </c>
      <c r="T24" s="161"/>
      <c r="U24" s="161"/>
      <c r="V24" s="161"/>
      <c r="W24" s="161"/>
      <c r="X24" s="161"/>
      <c r="Y24" s="161"/>
      <c r="Z24" s="161"/>
      <c r="AA24" s="161"/>
      <c r="AB24" s="161"/>
      <c r="AC24" s="161"/>
      <c r="AD24" s="161"/>
      <c r="AE24" s="199">
        <f>IF(AND($R$18&gt;=$Q24,Readme!$AO$8+Readme!$AO$12&gt;=Calculations!AE$2),VLOOKUP(Calculations!$S24,Data!$F$19:$S$26,4+Calculations!AE$2,FALSE),"")</f>
        <v>0</v>
      </c>
      <c r="AF24" s="199">
        <f>IF(AND($R$18&gt;=$Q24,Readme!$AO$8+Readme!$AO$12&gt;=Calculations!AF$2),VLOOKUP(Calculations!$S24,Data!$F$19:$S$26,4+Calculations!AF$2,FALSE),"")</f>
        <v>0</v>
      </c>
      <c r="AG24" s="199">
        <f>IF(AND($R$18&gt;=$Q24,Readme!$AO$8+Readme!$AO$12&gt;=Calculations!AG$2),VLOOKUP(Calculations!$S24,Data!$F$19:$S$26,4+Calculations!AG$2,FALSE),"")</f>
        <v>0</v>
      </c>
      <c r="AH24" s="199">
        <f>IF(AND($R$18&gt;=$Q24,Readme!$AO$8+Readme!$AO$12&gt;=Calculations!AH$2),VLOOKUP(Calculations!$S24,Data!$F$19:$S$26,4+Calculations!AH$2,FALSE),"")</f>
        <v>0</v>
      </c>
      <c r="AI24" s="199">
        <f>IF(AND($R$18&gt;=$Q24,Readme!$AO$8+Readme!$AO$12&gt;=Calculations!AI$2),VLOOKUP(Calculations!$S24,Data!$F$19:$S$26,4+Calculations!AI$2,FALSE),"")</f>
        <v>0</v>
      </c>
      <c r="AJ24" s="199">
        <f>IF(AND($R$18&gt;=$Q24,Readme!$AO$8+Readme!$AO$12&gt;=Calculations!AJ$2),VLOOKUP(Calculations!$S24,Data!$F$19:$S$26,4+Calculations!AJ$2,FALSE),"")</f>
        <v>0</v>
      </c>
      <c r="AK24" s="199">
        <f>IF(AND($R$18&gt;=$Q24,Readme!$AO$8+Readme!$AO$12&gt;=Calculations!AK$2),VLOOKUP(Calculations!$S24,Data!$F$19:$S$26,4+Calculations!AK$2,FALSE),"")</f>
        <v>0</v>
      </c>
      <c r="AL24" s="199">
        <f>IF(AND($R$18&gt;=$Q24,Readme!$AO$8+Readme!$AO$12&gt;=Calculations!AL$2),VLOOKUP(Calculations!$S24,Data!$F$19:$S$26,4+Calculations!AL$2,FALSE),"")</f>
        <v>0</v>
      </c>
      <c r="AM24" s="199" t="str">
        <f>IF(AND($R$18&gt;=$Q24,Readme!$AO$8+Readme!$AO$12&gt;=Calculations!AM$2),VLOOKUP(Calculations!$S24,Data!$F$19:$S$26,4+Calculations!AM$2,FALSE),"")</f>
        <v/>
      </c>
      <c r="AN24" s="199" t="str">
        <f>IF(AND($R$18&gt;=$Q24,Readme!$AO$8+Readme!$AO$12&gt;=Calculations!AN$2),VLOOKUP(Calculations!$S24,Data!$F$19:$S$26,4+Calculations!AN$2,FALSE),"")</f>
        <v/>
      </c>
      <c r="AO24" s="161"/>
      <c r="AP24" s="195"/>
    </row>
    <row r="25" spans="2:42">
      <c r="B25" s="189"/>
      <c r="C25" s="161"/>
      <c r="D25" s="161"/>
      <c r="E25" s="161"/>
      <c r="F25" s="161"/>
      <c r="G25" s="161"/>
      <c r="H25" s="161"/>
      <c r="I25" s="161"/>
      <c r="J25" s="161"/>
      <c r="K25" s="161"/>
      <c r="L25" s="161"/>
      <c r="M25" s="161"/>
      <c r="N25" s="161"/>
      <c r="O25" s="161">
        <v>15</v>
      </c>
      <c r="P25" s="161"/>
      <c r="Q25" s="161">
        <v>8</v>
      </c>
      <c r="R25" s="161"/>
      <c r="S25" s="161" t="str">
        <f>IF($R$18&gt;=Q25,VLOOKUP(Q25,Data!$C$19:$F$26,4,FALSE),"")</f>
        <v>Other Operating Expenses, Total</v>
      </c>
      <c r="T25" s="161"/>
      <c r="U25" s="161"/>
      <c r="V25" s="161"/>
      <c r="W25" s="161"/>
      <c r="X25" s="161"/>
      <c r="Y25" s="161"/>
      <c r="Z25" s="161"/>
      <c r="AA25" s="161"/>
      <c r="AB25" s="161"/>
      <c r="AC25" s="161"/>
      <c r="AD25" s="161"/>
      <c r="AE25" s="199">
        <f>IF(AND($R$18&gt;=$Q25,Readme!$AO$8+Readme!$AO$12&gt;=Calculations!AE$2),VLOOKUP(Calculations!$S25,Data!$F$19:$S$26,4+Calculations!AE$2,FALSE),"")</f>
        <v>0</v>
      </c>
      <c r="AF25" s="199">
        <f>IF(AND($R$18&gt;=$Q25,Readme!$AO$8+Readme!$AO$12&gt;=Calculations!AF$2),VLOOKUP(Calculations!$S25,Data!$F$19:$S$26,4+Calculations!AF$2,FALSE),"")</f>
        <v>0</v>
      </c>
      <c r="AG25" s="199">
        <f>IF(AND($R$18&gt;=$Q25,Readme!$AO$8+Readme!$AO$12&gt;=Calculations!AG$2),VLOOKUP(Calculations!$S25,Data!$F$19:$S$26,4+Calculations!AG$2,FALSE),"")</f>
        <v>0</v>
      </c>
      <c r="AH25" s="199">
        <f>IF(AND($R$18&gt;=$Q25,Readme!$AO$8+Readme!$AO$12&gt;=Calculations!AH$2),VLOOKUP(Calculations!$S25,Data!$F$19:$S$26,4+Calculations!AH$2,FALSE),"")</f>
        <v>0</v>
      </c>
      <c r="AI25" s="199">
        <f>IF(AND($R$18&gt;=$Q25,Readme!$AO$8+Readme!$AO$12&gt;=Calculations!AI$2),VLOOKUP(Calculations!$S25,Data!$F$19:$S$26,4+Calculations!AI$2,FALSE),"")</f>
        <v>0</v>
      </c>
      <c r="AJ25" s="199">
        <f>IF(AND($R$18&gt;=$Q25,Readme!$AO$8+Readme!$AO$12&gt;=Calculations!AJ$2),VLOOKUP(Calculations!$S25,Data!$F$19:$S$26,4+Calculations!AJ$2,FALSE),"")</f>
        <v>0</v>
      </c>
      <c r="AK25" s="199">
        <f>IF(AND($R$18&gt;=$Q25,Readme!$AO$8+Readme!$AO$12&gt;=Calculations!AK$2),VLOOKUP(Calculations!$S25,Data!$F$19:$S$26,4+Calculations!AK$2,FALSE),"")</f>
        <v>0</v>
      </c>
      <c r="AL25" s="199">
        <f>IF(AND($R$18&gt;=$Q25,Readme!$AO$8+Readme!$AO$12&gt;=Calculations!AL$2),VLOOKUP(Calculations!$S25,Data!$F$19:$S$26,4+Calculations!AL$2,FALSE),"")</f>
        <v>0</v>
      </c>
      <c r="AM25" s="199" t="str">
        <f>IF(AND($R$18&gt;=$Q25,Readme!$AO$8+Readme!$AO$12&gt;=Calculations!AM$2),VLOOKUP(Calculations!$S25,Data!$F$19:$S$26,4+Calculations!AM$2,FALSE),"")</f>
        <v/>
      </c>
      <c r="AN25" s="199" t="str">
        <f>IF(AND($R$18&gt;=$Q25,Readme!$AO$8+Readme!$AO$12&gt;=Calculations!AN$2),VLOOKUP(Calculations!$S25,Data!$F$19:$S$26,4+Calculations!AN$2,FALSE),"")</f>
        <v/>
      </c>
      <c r="AO25" s="161"/>
      <c r="AP25" s="195"/>
    </row>
    <row r="26" spans="2:42">
      <c r="B26" s="189"/>
      <c r="C26" s="161"/>
      <c r="D26" s="161"/>
      <c r="E26" s="161"/>
      <c r="F26" s="161"/>
      <c r="G26" s="161"/>
      <c r="H26" s="161"/>
      <c r="I26" s="161"/>
      <c r="J26" s="161"/>
      <c r="K26" s="161"/>
      <c r="L26" s="161"/>
      <c r="M26" s="161"/>
      <c r="N26" s="161"/>
      <c r="O26" s="161">
        <v>16</v>
      </c>
      <c r="P26" s="161"/>
      <c r="Q26" s="161"/>
      <c r="R26" s="161"/>
      <c r="S26" s="194" t="s">
        <v>13</v>
      </c>
      <c r="T26" s="161"/>
      <c r="U26" s="161"/>
      <c r="V26" s="161"/>
      <c r="W26" s="161"/>
      <c r="X26" s="161"/>
      <c r="Y26" s="161"/>
      <c r="Z26" s="161"/>
      <c r="AA26" s="161"/>
      <c r="AB26" s="161"/>
      <c r="AC26" s="161"/>
      <c r="AD26" s="161"/>
      <c r="AE26" s="199">
        <f>IF(Readme!$AO$8+Readme!$AO$12&gt;=Calculations!AE$2,Data!J27,"")</f>
        <v>0</v>
      </c>
      <c r="AF26" s="199">
        <f>IF(Readme!$AO$8+Readme!$AO$12&gt;=Calculations!AF$2,Data!K27,"")</f>
        <v>0</v>
      </c>
      <c r="AG26" s="199">
        <f>IF(Readme!$AO$8+Readme!$AO$12&gt;=Calculations!AG$2,Data!L27,"")</f>
        <v>0</v>
      </c>
      <c r="AH26" s="199">
        <f>IF(Readme!$AO$8+Readme!$AO$12&gt;=Calculations!AH$2,Data!M27,"")</f>
        <v>0</v>
      </c>
      <c r="AI26" s="199">
        <f>IF(Readme!$AO$8+Readme!$AO$12&gt;=Calculations!AI$2,Data!N27,"")</f>
        <v>0</v>
      </c>
      <c r="AJ26" s="199">
        <f>IF(Readme!$AO$8+Readme!$AO$12&gt;=Calculations!AJ$2,Data!O27,"")</f>
        <v>0</v>
      </c>
      <c r="AK26" s="199">
        <f>IF(Readme!$AO$8+Readme!$AO$12&gt;=Calculations!AK$2,Data!P27,"")</f>
        <v>0</v>
      </c>
      <c r="AL26" s="199">
        <f>IF(Readme!$AO$8+Readme!$AO$12&gt;=Calculations!AL$2,Data!Q27,"")</f>
        <v>0</v>
      </c>
      <c r="AM26" s="199" t="str">
        <f>IF(Readme!$AO$8+Readme!$AO$12&gt;=Calculations!AM$2,Data!R27,"")</f>
        <v/>
      </c>
      <c r="AN26" s="199" t="str">
        <f>IF(Readme!$AO$8+Readme!$AO$12&gt;=Calculations!AN$2,Data!S27,"")</f>
        <v/>
      </c>
      <c r="AO26" s="161"/>
      <c r="AP26" s="195"/>
    </row>
    <row r="27" spans="2:42">
      <c r="B27" s="189"/>
      <c r="C27" s="161"/>
      <c r="D27" s="161"/>
      <c r="E27" s="161"/>
      <c r="F27" s="161"/>
      <c r="G27" s="161"/>
      <c r="H27" s="161"/>
      <c r="I27" s="161"/>
      <c r="J27" s="161"/>
      <c r="K27" s="161"/>
      <c r="L27" s="161"/>
      <c r="M27" s="161"/>
      <c r="N27" s="161"/>
      <c r="O27" s="161">
        <v>17</v>
      </c>
      <c r="P27" s="161"/>
      <c r="Q27" s="161"/>
      <c r="R27" s="161"/>
      <c r="S27" s="194"/>
      <c r="T27" s="161"/>
      <c r="U27" s="161"/>
      <c r="V27" s="161"/>
      <c r="W27" s="161"/>
      <c r="X27" s="161"/>
      <c r="Y27" s="161"/>
      <c r="Z27" s="161"/>
      <c r="AA27" s="161"/>
      <c r="AB27" s="161"/>
      <c r="AC27" s="161"/>
      <c r="AD27" s="161"/>
      <c r="AE27" s="199"/>
      <c r="AF27" s="199"/>
      <c r="AG27" s="199"/>
      <c r="AH27" s="199"/>
      <c r="AI27" s="199"/>
      <c r="AJ27" s="199"/>
      <c r="AK27" s="199"/>
      <c r="AL27" s="199"/>
      <c r="AM27" s="199"/>
      <c r="AN27" s="199"/>
      <c r="AO27" s="161"/>
      <c r="AP27" s="195"/>
    </row>
    <row r="28" spans="2:42">
      <c r="B28" s="189"/>
      <c r="C28" s="161"/>
      <c r="D28" s="161"/>
      <c r="E28" s="161"/>
      <c r="F28" s="161"/>
      <c r="G28" s="161"/>
      <c r="H28" s="161"/>
      <c r="I28" s="161"/>
      <c r="J28" s="161"/>
      <c r="K28" s="161"/>
      <c r="L28" s="161"/>
      <c r="M28" s="161"/>
      <c r="N28" s="161"/>
      <c r="O28" s="161">
        <v>18</v>
      </c>
      <c r="P28" s="161"/>
      <c r="Q28" s="161">
        <v>1</v>
      </c>
      <c r="R28" s="161">
        <f>MAX(Data!C28:C31)</f>
        <v>4</v>
      </c>
      <c r="S28" s="161" t="str">
        <f>IF($R$28&gt;=Q28,VLOOKUP(Q28,Data!$C$28:$F$31,4,FALSE),"")</f>
        <v>Interest Income (Expense), Net Non-Operating</v>
      </c>
      <c r="T28" s="161"/>
      <c r="U28" s="161"/>
      <c r="V28" s="161"/>
      <c r="W28" s="161"/>
      <c r="X28" s="161"/>
      <c r="Y28" s="161"/>
      <c r="Z28" s="161"/>
      <c r="AA28" s="161"/>
      <c r="AB28" s="161"/>
      <c r="AC28" s="161"/>
      <c r="AD28" s="161"/>
      <c r="AE28" s="199">
        <f>IF(AND($R$28&gt;=$Q28,Readme!$AO$8+Readme!$AO$12&gt;=Calculations!AE$2),VLOOKUP(Calculations!$S28,Data!$F$28:$S$31,4+Calculations!AE$2,FALSE),"")</f>
        <v>0</v>
      </c>
      <c r="AF28" s="199">
        <f>IF(AND($R$28&gt;=$Q28,Readme!$AO$8+Readme!$AO$12&gt;=Calculations!AF$2),VLOOKUP(Calculations!$S28,Data!$F$28:$S$31,4+Calculations!AF$2,FALSE),"")</f>
        <v>0</v>
      </c>
      <c r="AG28" s="199">
        <f>IF(AND($R$28&gt;=$Q28,Readme!$AO$8+Readme!$AO$12&gt;=Calculations!AG$2),VLOOKUP(Calculations!$S28,Data!$F$28:$S$31,4+Calculations!AG$2,FALSE),"")</f>
        <v>0</v>
      </c>
      <c r="AH28" s="199">
        <f>IF(AND($R$28&gt;=$Q28,Readme!$AO$8+Readme!$AO$12&gt;=Calculations!AH$2),VLOOKUP(Calculations!$S28,Data!$F$28:$S$31,4+Calculations!AH$2,FALSE),"")</f>
        <v>0</v>
      </c>
      <c r="AI28" s="199">
        <f>IF(AND($R$28&gt;=$Q28,Readme!$AO$8+Readme!$AO$12&gt;=Calculations!AI$2),VLOOKUP(Calculations!$S28,Data!$F$28:$S$31,4+Calculations!AI$2,FALSE),"")</f>
        <v>0</v>
      </c>
      <c r="AJ28" s="199">
        <f>IF(AND($R$28&gt;=$Q28,Readme!$AO$8+Readme!$AO$12&gt;=Calculations!AJ$2),VLOOKUP(Calculations!$S28,Data!$F$28:$S$31,4+Calculations!AJ$2,FALSE),"")</f>
        <v>0</v>
      </c>
      <c r="AK28" s="199">
        <f>IF(AND($R$28&gt;=$Q28,Readme!$AO$8+Readme!$AO$12&gt;=Calculations!AK$2),VLOOKUP(Calculations!$S28,Data!$F$28:$S$31,4+Calculations!AK$2,FALSE),"")</f>
        <v>0</v>
      </c>
      <c r="AL28" s="199">
        <f>IF(AND($R$28&gt;=$Q28,Readme!$AO$8+Readme!$AO$12&gt;=Calculations!AL$2),VLOOKUP(Calculations!$S28,Data!$F$28:$S$31,4+Calculations!AL$2,FALSE),"")</f>
        <v>0</v>
      </c>
      <c r="AM28" s="199" t="str">
        <f>IF(AND($R$28&gt;=$Q28,Readme!$AO$8+Readme!$AO$12&gt;=Calculations!AM$2),VLOOKUP(Calculations!$S28,Data!$F$28:$S$31,4+Calculations!AM$2,FALSE),"")</f>
        <v/>
      </c>
      <c r="AN28" s="199" t="str">
        <f>IF(AND($R$28&gt;=$Q28,Readme!$AO$8+Readme!$AO$12&gt;=Calculations!AN$2),VLOOKUP(Calculations!$S28,Data!$F$28:$S$31,4+Calculations!AN$2,FALSE),"")</f>
        <v/>
      </c>
      <c r="AO28" s="161"/>
      <c r="AP28" s="195"/>
    </row>
    <row r="29" spans="2:42">
      <c r="B29" s="189"/>
      <c r="C29" s="161"/>
      <c r="D29" s="161"/>
      <c r="E29" s="161"/>
      <c r="F29" s="161"/>
      <c r="G29" s="161"/>
      <c r="H29" s="161"/>
      <c r="I29" s="161"/>
      <c r="J29" s="161"/>
      <c r="K29" s="161"/>
      <c r="L29" s="161"/>
      <c r="M29" s="161"/>
      <c r="N29" s="161"/>
      <c r="O29" s="161">
        <v>19</v>
      </c>
      <c r="P29" s="161"/>
      <c r="Q29" s="161">
        <v>2</v>
      </c>
      <c r="R29" s="161"/>
      <c r="S29" s="161" t="str">
        <f>IF($R$28&gt;=Q29,VLOOKUP(Q29,Data!$C$28:$F$31,4,FALSE),"")</f>
        <v>Gain (Loss) on Sale of Assets</v>
      </c>
      <c r="T29" s="161"/>
      <c r="U29" s="161"/>
      <c r="V29" s="161"/>
      <c r="W29" s="161"/>
      <c r="X29" s="161"/>
      <c r="Y29" s="161"/>
      <c r="Z29" s="161"/>
      <c r="AA29" s="161"/>
      <c r="AB29" s="161"/>
      <c r="AC29" s="161"/>
      <c r="AD29" s="161"/>
      <c r="AE29" s="199">
        <f>IF(AND($R$28&gt;=$Q29,Readme!$AO$8+Readme!$AO$12&gt;=Calculations!AE$2),VLOOKUP(Calculations!$S29,Data!$F$28:$S$31,4+Calculations!AE$2,FALSE),"")</f>
        <v>0</v>
      </c>
      <c r="AF29" s="199">
        <f>IF(AND($R$28&gt;=$Q29,Readme!$AO$8+Readme!$AO$12&gt;=Calculations!AF$2),VLOOKUP(Calculations!$S29,Data!$F$28:$S$31,4+Calculations!AF$2,FALSE),"")</f>
        <v>0</v>
      </c>
      <c r="AG29" s="199">
        <f>IF(AND($R$28&gt;=$Q29,Readme!$AO$8+Readme!$AO$12&gt;=Calculations!AG$2),VLOOKUP(Calculations!$S29,Data!$F$28:$S$31,4+Calculations!AG$2,FALSE),"")</f>
        <v>0</v>
      </c>
      <c r="AH29" s="199">
        <f>IF(AND($R$28&gt;=$Q29,Readme!$AO$8+Readme!$AO$12&gt;=Calculations!AH$2),VLOOKUP(Calculations!$S29,Data!$F$28:$S$31,4+Calculations!AH$2,FALSE),"")</f>
        <v>0</v>
      </c>
      <c r="AI29" s="199">
        <f>IF(AND($R$28&gt;=$Q29,Readme!$AO$8+Readme!$AO$12&gt;=Calculations!AI$2),VLOOKUP(Calculations!$S29,Data!$F$28:$S$31,4+Calculations!AI$2,FALSE),"")</f>
        <v>0</v>
      </c>
      <c r="AJ29" s="199">
        <f>IF(AND($R$28&gt;=$Q29,Readme!$AO$8+Readme!$AO$12&gt;=Calculations!AJ$2),VLOOKUP(Calculations!$S29,Data!$F$28:$S$31,4+Calculations!AJ$2,FALSE),"")</f>
        <v>0</v>
      </c>
      <c r="AK29" s="199">
        <f>IF(AND($R$28&gt;=$Q29,Readme!$AO$8+Readme!$AO$12&gt;=Calculations!AK$2),VLOOKUP(Calculations!$S29,Data!$F$28:$S$31,4+Calculations!AK$2,FALSE),"")</f>
        <v>0</v>
      </c>
      <c r="AL29" s="199">
        <f>IF(AND($R$28&gt;=$Q29,Readme!$AO$8+Readme!$AO$12&gt;=Calculations!AL$2),VLOOKUP(Calculations!$S29,Data!$F$28:$S$31,4+Calculations!AL$2,FALSE),"")</f>
        <v>0</v>
      </c>
      <c r="AM29" s="199" t="str">
        <f>IF(AND($R$28&gt;=$Q29,Readme!$AO$8+Readme!$AO$12&gt;=Calculations!AM$2),VLOOKUP(Calculations!$S29,Data!$F$28:$S$31,4+Calculations!AM$2,FALSE),"")</f>
        <v/>
      </c>
      <c r="AN29" s="199" t="str">
        <f>IF(AND($R$28&gt;=$Q29,Readme!$AO$8+Readme!$AO$12&gt;=Calculations!AN$2),VLOOKUP(Calculations!$S29,Data!$F$28:$S$31,4+Calculations!AN$2,FALSE),"")</f>
        <v/>
      </c>
      <c r="AO29" s="161"/>
      <c r="AP29" s="195"/>
    </row>
    <row r="30" spans="2:42">
      <c r="B30" s="189"/>
      <c r="C30" s="161"/>
      <c r="D30" s="161"/>
      <c r="E30" s="161"/>
      <c r="F30" s="161"/>
      <c r="G30" s="161"/>
      <c r="H30" s="161"/>
      <c r="I30" s="161"/>
      <c r="J30" s="161"/>
      <c r="K30" s="161"/>
      <c r="L30" s="161"/>
      <c r="M30" s="161"/>
      <c r="N30" s="161"/>
      <c r="O30" s="161">
        <v>20</v>
      </c>
      <c r="P30" s="161"/>
      <c r="Q30" s="161">
        <v>3</v>
      </c>
      <c r="R30" s="161"/>
      <c r="S30" s="161" t="str">
        <f>IF($R$28&gt;=Q30,VLOOKUP(Q30,Data!$C$28:$F$31,4,FALSE),"")</f>
        <v>Allowance for Funds Used during Const.</v>
      </c>
      <c r="T30" s="161"/>
      <c r="U30" s="161"/>
      <c r="V30" s="161"/>
      <c r="W30" s="161"/>
      <c r="X30" s="161"/>
      <c r="Y30" s="161"/>
      <c r="Z30" s="161"/>
      <c r="AA30" s="161"/>
      <c r="AB30" s="161"/>
      <c r="AC30" s="161"/>
      <c r="AD30" s="161"/>
      <c r="AE30" s="199">
        <f>IF(AND($R$28&gt;=$Q30,Readme!$AO$8+Readme!$AO$12&gt;=Calculations!AE$2),VLOOKUP(Calculations!$S30,Data!$F$28:$S$31,4+Calculations!AE$2,FALSE),"")</f>
        <v>0</v>
      </c>
      <c r="AF30" s="199">
        <f>IF(AND($R$28&gt;=$Q30,Readme!$AO$8+Readme!$AO$12&gt;=Calculations!AF$2),VLOOKUP(Calculations!$S30,Data!$F$28:$S$31,4+Calculations!AF$2,FALSE),"")</f>
        <v>0</v>
      </c>
      <c r="AG30" s="199">
        <f>IF(AND($R$28&gt;=$Q30,Readme!$AO$8+Readme!$AO$12&gt;=Calculations!AG$2),VLOOKUP(Calculations!$S30,Data!$F$28:$S$31,4+Calculations!AG$2,FALSE),"")</f>
        <v>0</v>
      </c>
      <c r="AH30" s="199">
        <f>IF(AND($R$28&gt;=$Q30,Readme!$AO$8+Readme!$AO$12&gt;=Calculations!AH$2),VLOOKUP(Calculations!$S30,Data!$F$28:$S$31,4+Calculations!AH$2,FALSE),"")</f>
        <v>0</v>
      </c>
      <c r="AI30" s="199">
        <f>IF(AND($R$28&gt;=$Q30,Readme!$AO$8+Readme!$AO$12&gt;=Calculations!AI$2),VLOOKUP(Calculations!$S30,Data!$F$28:$S$31,4+Calculations!AI$2,FALSE),"")</f>
        <v>0</v>
      </c>
      <c r="AJ30" s="199">
        <f>IF(AND($R$28&gt;=$Q30,Readme!$AO$8+Readme!$AO$12&gt;=Calculations!AJ$2),VLOOKUP(Calculations!$S30,Data!$F$28:$S$31,4+Calculations!AJ$2,FALSE),"")</f>
        <v>0</v>
      </c>
      <c r="AK30" s="199">
        <f>IF(AND($R$28&gt;=$Q30,Readme!$AO$8+Readme!$AO$12&gt;=Calculations!AK$2),VLOOKUP(Calculations!$S30,Data!$F$28:$S$31,4+Calculations!AK$2,FALSE),"")</f>
        <v>0</v>
      </c>
      <c r="AL30" s="199">
        <f>IF(AND($R$28&gt;=$Q30,Readme!$AO$8+Readme!$AO$12&gt;=Calculations!AL$2),VLOOKUP(Calculations!$S30,Data!$F$28:$S$31,4+Calculations!AL$2,FALSE),"")</f>
        <v>0</v>
      </c>
      <c r="AM30" s="199" t="str">
        <f>IF(AND($R$28&gt;=$Q30,Readme!$AO$8+Readme!$AO$12&gt;=Calculations!AM$2),VLOOKUP(Calculations!$S30,Data!$F$28:$S$31,4+Calculations!AM$2,FALSE),"")</f>
        <v/>
      </c>
      <c r="AN30" s="199" t="str">
        <f>IF(AND($R$28&gt;=$Q30,Readme!$AO$8+Readme!$AO$12&gt;=Calculations!AN$2),VLOOKUP(Calculations!$S30,Data!$F$28:$S$31,4+Calculations!AN$2,FALSE),"")</f>
        <v/>
      </c>
      <c r="AO30" s="161"/>
      <c r="AP30" s="195"/>
    </row>
    <row r="31" spans="2:42">
      <c r="B31" s="189"/>
      <c r="C31" s="161"/>
      <c r="D31" s="161"/>
      <c r="E31" s="161"/>
      <c r="F31" s="161"/>
      <c r="G31" s="161"/>
      <c r="H31" s="161"/>
      <c r="I31" s="161"/>
      <c r="J31" s="161"/>
      <c r="K31" s="161"/>
      <c r="L31" s="161"/>
      <c r="M31" s="161"/>
      <c r="N31" s="161"/>
      <c r="O31" s="161">
        <v>21</v>
      </c>
      <c r="P31" s="161"/>
      <c r="Q31" s="161">
        <v>4</v>
      </c>
      <c r="R31" s="161"/>
      <c r="S31" s="161" t="str">
        <f>IF($R$28&gt;=Q31,VLOOKUP(Q31,Data!$C$28:$F$31,4,FALSE),"")</f>
        <v>Other, Net</v>
      </c>
      <c r="T31" s="161"/>
      <c r="U31" s="161"/>
      <c r="V31" s="161"/>
      <c r="W31" s="161"/>
      <c r="X31" s="161"/>
      <c r="Y31" s="161"/>
      <c r="Z31" s="161"/>
      <c r="AA31" s="161"/>
      <c r="AB31" s="161"/>
      <c r="AC31" s="161"/>
      <c r="AD31" s="161"/>
      <c r="AE31" s="199">
        <f>IF(AND($R$28&gt;=$Q31,Readme!$AO$8+Readme!$AO$12&gt;=Calculations!AE$2),VLOOKUP(Calculations!$S31,Data!$F$28:$S$31,4+Calculations!AE$2,FALSE),"")</f>
        <v>0</v>
      </c>
      <c r="AF31" s="199">
        <f>IF(AND($R$28&gt;=$Q31,Readme!$AO$8+Readme!$AO$12&gt;=Calculations!AF$2),VLOOKUP(Calculations!$S31,Data!$F$28:$S$31,4+Calculations!AF$2,FALSE),"")</f>
        <v>0</v>
      </c>
      <c r="AG31" s="199">
        <f>IF(AND($R$28&gt;=$Q31,Readme!$AO$8+Readme!$AO$12&gt;=Calculations!AG$2),VLOOKUP(Calculations!$S31,Data!$F$28:$S$31,4+Calculations!AG$2,FALSE),"")</f>
        <v>0</v>
      </c>
      <c r="AH31" s="199">
        <f>IF(AND($R$28&gt;=$Q31,Readme!$AO$8+Readme!$AO$12&gt;=Calculations!AH$2),VLOOKUP(Calculations!$S31,Data!$F$28:$S$31,4+Calculations!AH$2,FALSE),"")</f>
        <v>0</v>
      </c>
      <c r="AI31" s="199">
        <f>IF(AND($R$28&gt;=$Q31,Readme!$AO$8+Readme!$AO$12&gt;=Calculations!AI$2),VLOOKUP(Calculations!$S31,Data!$F$28:$S$31,4+Calculations!AI$2,FALSE),"")</f>
        <v>0</v>
      </c>
      <c r="AJ31" s="199">
        <f>IF(AND($R$28&gt;=$Q31,Readme!$AO$8+Readme!$AO$12&gt;=Calculations!AJ$2),VLOOKUP(Calculations!$S31,Data!$F$28:$S$31,4+Calculations!AJ$2,FALSE),"")</f>
        <v>0</v>
      </c>
      <c r="AK31" s="199">
        <f>IF(AND($R$28&gt;=$Q31,Readme!$AO$8+Readme!$AO$12&gt;=Calculations!AK$2),VLOOKUP(Calculations!$S31,Data!$F$28:$S$31,4+Calculations!AK$2,FALSE),"")</f>
        <v>0</v>
      </c>
      <c r="AL31" s="199">
        <f>IF(AND($R$28&gt;=$Q31,Readme!$AO$8+Readme!$AO$12&gt;=Calculations!AL$2),VLOOKUP(Calculations!$S31,Data!$F$28:$S$31,4+Calculations!AL$2,FALSE),"")</f>
        <v>0</v>
      </c>
      <c r="AM31" s="199" t="str">
        <f>IF(AND($R$28&gt;=$Q31,Readme!$AO$8+Readme!$AO$12&gt;=Calculations!AM$2),VLOOKUP(Calculations!$S31,Data!$F$28:$S$31,4+Calculations!AM$2,FALSE),"")</f>
        <v/>
      </c>
      <c r="AN31" s="199" t="str">
        <f>IF(AND($R$28&gt;=$Q31,Readme!$AO$8+Readme!$AO$12&gt;=Calculations!AN$2),VLOOKUP(Calculations!$S31,Data!$F$28:$S$31,4+Calculations!AN$2,FALSE),"")</f>
        <v/>
      </c>
      <c r="AO31" s="161"/>
      <c r="AP31" s="195"/>
    </row>
    <row r="32" spans="2:42">
      <c r="B32" s="189"/>
      <c r="C32" s="161"/>
      <c r="D32" s="161"/>
      <c r="E32" s="161"/>
      <c r="F32" s="161"/>
      <c r="G32" s="161"/>
      <c r="H32" s="161"/>
      <c r="I32" s="161"/>
      <c r="J32" s="161"/>
      <c r="K32" s="161"/>
      <c r="L32" s="161"/>
      <c r="M32" s="161"/>
      <c r="N32" s="161"/>
      <c r="O32" s="161">
        <v>22</v>
      </c>
      <c r="P32" s="161"/>
      <c r="Q32" s="161"/>
      <c r="R32" s="161"/>
      <c r="S32" s="194" t="s">
        <v>16</v>
      </c>
      <c r="T32" s="161"/>
      <c r="U32" s="161"/>
      <c r="V32" s="161"/>
      <c r="W32" s="161"/>
      <c r="X32" s="161"/>
      <c r="Y32" s="161"/>
      <c r="Z32" s="161"/>
      <c r="AA32" s="161"/>
      <c r="AB32" s="161"/>
      <c r="AC32" s="161"/>
      <c r="AD32" s="161"/>
      <c r="AE32" s="199">
        <f>IF(Readme!$AO$8+Readme!$AO$12&gt;=Calculations!AE$2,Data!J32,"")</f>
        <v>0</v>
      </c>
      <c r="AF32" s="199">
        <f>IF(Readme!$AO$8+Readme!$AO$12&gt;=Calculations!AF$2,Data!K32,"")</f>
        <v>0</v>
      </c>
      <c r="AG32" s="199">
        <f>IF(Readme!$AO$8+Readme!$AO$12&gt;=Calculations!AG$2,Data!L32,"")</f>
        <v>0</v>
      </c>
      <c r="AH32" s="199">
        <f>IF(Readme!$AO$8+Readme!$AO$12&gt;=Calculations!AH$2,Data!M32,"")</f>
        <v>0</v>
      </c>
      <c r="AI32" s="199">
        <f>IF(Readme!$AO$8+Readme!$AO$12&gt;=Calculations!AI$2,Data!N32,"")</f>
        <v>0</v>
      </c>
      <c r="AJ32" s="199">
        <f>IF(Readme!$AO$8+Readme!$AO$12&gt;=Calculations!AJ$2,Data!O32,"")</f>
        <v>0</v>
      </c>
      <c r="AK32" s="199">
        <f>IF(Readme!$AO$8+Readme!$AO$12&gt;=Calculations!AK$2,Data!P32,"")</f>
        <v>0</v>
      </c>
      <c r="AL32" s="199">
        <f>IF(Readme!$AO$8+Readme!$AO$12&gt;=Calculations!AL$2,Data!Q32,"")</f>
        <v>0</v>
      </c>
      <c r="AM32" s="199" t="str">
        <f>IF(Readme!$AO$8+Readme!$AO$12&gt;=Calculations!AM$2,Data!R32,"")</f>
        <v/>
      </c>
      <c r="AN32" s="199" t="str">
        <f>IF(Readme!$AO$8+Readme!$AO$12&gt;=Calculations!AN$2,Data!S32,"")</f>
        <v/>
      </c>
      <c r="AO32" s="161"/>
      <c r="AP32" s="195"/>
    </row>
    <row r="33" spans="2:42">
      <c r="B33" s="189"/>
      <c r="C33" s="161"/>
      <c r="D33" s="161"/>
      <c r="E33" s="161"/>
      <c r="F33" s="161"/>
      <c r="G33" s="161"/>
      <c r="H33" s="161"/>
      <c r="I33" s="161"/>
      <c r="J33" s="161"/>
      <c r="K33" s="161"/>
      <c r="L33" s="161"/>
      <c r="M33" s="161"/>
      <c r="N33" s="161"/>
      <c r="O33" s="161">
        <v>23</v>
      </c>
      <c r="P33" s="161"/>
      <c r="Q33" s="161"/>
      <c r="R33" s="161"/>
      <c r="S33" s="194"/>
      <c r="T33" s="161"/>
      <c r="U33" s="161"/>
      <c r="V33" s="161"/>
      <c r="W33" s="161"/>
      <c r="X33" s="161"/>
      <c r="Y33" s="161"/>
      <c r="Z33" s="161"/>
      <c r="AA33" s="161"/>
      <c r="AB33" s="161"/>
      <c r="AC33" s="161"/>
      <c r="AD33" s="161"/>
      <c r="AE33" s="199"/>
      <c r="AF33" s="199"/>
      <c r="AG33" s="199"/>
      <c r="AH33" s="199"/>
      <c r="AI33" s="199"/>
      <c r="AJ33" s="199"/>
      <c r="AK33" s="199"/>
      <c r="AL33" s="199"/>
      <c r="AM33" s="199"/>
      <c r="AN33" s="199"/>
      <c r="AO33" s="161"/>
      <c r="AP33" s="195"/>
    </row>
    <row r="34" spans="2:42">
      <c r="B34" s="189"/>
      <c r="C34" s="161"/>
      <c r="D34" s="161"/>
      <c r="E34" s="161"/>
      <c r="F34" s="161"/>
      <c r="G34" s="161"/>
      <c r="H34" s="161"/>
      <c r="I34" s="161"/>
      <c r="J34" s="161"/>
      <c r="K34" s="161"/>
      <c r="L34" s="161"/>
      <c r="M34" s="161"/>
      <c r="N34" s="161"/>
      <c r="O34" s="161">
        <v>24</v>
      </c>
      <c r="P34" s="161"/>
      <c r="Q34" s="161"/>
      <c r="R34" s="161"/>
      <c r="S34" s="161" t="s">
        <v>128</v>
      </c>
      <c r="T34" s="161"/>
      <c r="U34" s="161"/>
      <c r="V34" s="161"/>
      <c r="W34" s="161"/>
      <c r="X34" s="161"/>
      <c r="Y34" s="161"/>
      <c r="Z34" s="161"/>
      <c r="AA34" s="161"/>
      <c r="AB34" s="161"/>
      <c r="AC34" s="161"/>
      <c r="AD34" s="161"/>
      <c r="AE34" s="199">
        <f>IF(Readme!$AO$8+Readme!$AO$12&gt;=Calculations!AE$2,Data!J33,"")</f>
        <v>0</v>
      </c>
      <c r="AF34" s="199">
        <f>IF(Readme!$AO$8+Readme!$AO$12&gt;=Calculations!AF$2,Data!K33,"")</f>
        <v>0</v>
      </c>
      <c r="AG34" s="199">
        <f>IF(Readme!$AO$8+Readme!$AO$12&gt;=Calculations!AG$2,Data!L33,"")</f>
        <v>0</v>
      </c>
      <c r="AH34" s="199">
        <f>IF(Readme!$AO$8+Readme!$AO$12&gt;=Calculations!AH$2,Data!M33,"")</f>
        <v>0</v>
      </c>
      <c r="AI34" s="199">
        <f>IF(Readme!$AO$8+Readme!$AO$12&gt;=Calculations!AI$2,Data!N33,"")</f>
        <v>0</v>
      </c>
      <c r="AJ34" s="199">
        <f>IF(Readme!$AO$8+Readme!$AO$12&gt;=Calculations!AJ$2,Data!O33,"")</f>
        <v>0</v>
      </c>
      <c r="AK34" s="199">
        <f>IF(Readme!$AO$8+Readme!$AO$12&gt;=Calculations!AK$2,Data!P33,"")</f>
        <v>0</v>
      </c>
      <c r="AL34" s="199">
        <f>IF(Readme!$AO$8+Readme!$AO$12&gt;=Calculations!AL$2,Data!Q33,"")</f>
        <v>0</v>
      </c>
      <c r="AM34" s="199" t="str">
        <f>IF(Readme!$AO$8+Readme!$AO$12&gt;=Calculations!AM$2,Data!R33,"")</f>
        <v/>
      </c>
      <c r="AN34" s="199" t="str">
        <f>IF(Readme!$AO$8+Readme!$AO$12&gt;=Calculations!AN$2,Data!S33,"")</f>
        <v/>
      </c>
      <c r="AO34" s="161"/>
      <c r="AP34" s="195"/>
    </row>
    <row r="35" spans="2:42">
      <c r="B35" s="189"/>
      <c r="C35" s="161"/>
      <c r="D35" s="161"/>
      <c r="E35" s="161"/>
      <c r="F35" s="161"/>
      <c r="G35" s="161"/>
      <c r="H35" s="161"/>
      <c r="I35" s="161"/>
      <c r="J35" s="161"/>
      <c r="K35" s="161"/>
      <c r="L35" s="161"/>
      <c r="M35" s="161"/>
      <c r="N35" s="161"/>
      <c r="O35" s="161">
        <v>25</v>
      </c>
      <c r="P35" s="161"/>
      <c r="Q35" s="161"/>
      <c r="R35" s="161"/>
      <c r="S35" s="194" t="s">
        <v>17</v>
      </c>
      <c r="T35" s="161"/>
      <c r="U35" s="161"/>
      <c r="V35" s="161"/>
      <c r="W35" s="161"/>
      <c r="X35" s="161"/>
      <c r="Y35" s="161"/>
      <c r="Z35" s="161"/>
      <c r="AA35" s="161"/>
      <c r="AB35" s="161"/>
      <c r="AC35" s="161"/>
      <c r="AD35" s="161"/>
      <c r="AE35" s="199">
        <f>IF(Readme!$AO$8+Readme!$AO$12&gt;=Calculations!AE$2,Data!J34,"")</f>
        <v>0</v>
      </c>
      <c r="AF35" s="199">
        <f>IF(Readme!$AO$8+Readme!$AO$12&gt;=Calculations!AF$2,Data!K34,"")</f>
        <v>0</v>
      </c>
      <c r="AG35" s="199">
        <f>IF(Readme!$AO$8+Readme!$AO$12&gt;=Calculations!AG$2,Data!L34,"")</f>
        <v>0</v>
      </c>
      <c r="AH35" s="199">
        <f>IF(Readme!$AO$8+Readme!$AO$12&gt;=Calculations!AH$2,Data!M34,"")</f>
        <v>0</v>
      </c>
      <c r="AI35" s="199">
        <f>IF(Readme!$AO$8+Readme!$AO$12&gt;=Calculations!AI$2,Data!N34,"")</f>
        <v>0</v>
      </c>
      <c r="AJ35" s="199">
        <f>IF(Readme!$AO$8+Readme!$AO$12&gt;=Calculations!AJ$2,Data!O34,"")</f>
        <v>0</v>
      </c>
      <c r="AK35" s="199">
        <f>IF(Readme!$AO$8+Readme!$AO$12&gt;=Calculations!AK$2,Data!P34,"")</f>
        <v>0</v>
      </c>
      <c r="AL35" s="199">
        <f>IF(Readme!$AO$8+Readme!$AO$12&gt;=Calculations!AL$2,Data!Q34,"")</f>
        <v>0</v>
      </c>
      <c r="AM35" s="199" t="str">
        <f>IF(Readme!$AO$8+Readme!$AO$12&gt;=Calculations!AM$2,Data!R34,"")</f>
        <v/>
      </c>
      <c r="AN35" s="199" t="str">
        <f>IF(Readme!$AO$8+Readme!$AO$12&gt;=Calculations!AN$2,Data!S34,"")</f>
        <v/>
      </c>
      <c r="AO35" s="161"/>
      <c r="AP35" s="195"/>
    </row>
    <row r="36" spans="2:42">
      <c r="B36" s="189"/>
      <c r="C36" s="161"/>
      <c r="D36" s="161"/>
      <c r="E36" s="161"/>
      <c r="F36" s="161"/>
      <c r="G36" s="161"/>
      <c r="H36" s="161"/>
      <c r="I36" s="161"/>
      <c r="J36" s="161"/>
      <c r="K36" s="161"/>
      <c r="L36" s="161"/>
      <c r="M36" s="161"/>
      <c r="N36" s="161"/>
      <c r="O36" s="161">
        <v>26</v>
      </c>
      <c r="P36" s="161"/>
      <c r="Q36" s="161"/>
      <c r="R36" s="161"/>
      <c r="S36" s="194"/>
      <c r="T36" s="161"/>
      <c r="U36" s="161"/>
      <c r="V36" s="161"/>
      <c r="W36" s="161"/>
      <c r="X36" s="161"/>
      <c r="Y36" s="161"/>
      <c r="Z36" s="161"/>
      <c r="AA36" s="161"/>
      <c r="AB36" s="161"/>
      <c r="AC36" s="161"/>
      <c r="AD36" s="161"/>
      <c r="AE36" s="199"/>
      <c r="AF36" s="199"/>
      <c r="AG36" s="199"/>
      <c r="AH36" s="199"/>
      <c r="AI36" s="199"/>
      <c r="AJ36" s="199"/>
      <c r="AK36" s="199"/>
      <c r="AL36" s="199"/>
      <c r="AM36" s="199"/>
      <c r="AN36" s="199"/>
      <c r="AO36" s="161"/>
      <c r="AP36" s="195"/>
    </row>
    <row r="37" spans="2:42">
      <c r="B37" s="189"/>
      <c r="C37" s="161"/>
      <c r="D37" s="161"/>
      <c r="E37" s="161"/>
      <c r="F37" s="161"/>
      <c r="G37" s="161"/>
      <c r="H37" s="161"/>
      <c r="I37" s="161"/>
      <c r="J37" s="161"/>
      <c r="K37" s="161"/>
      <c r="L37" s="161"/>
      <c r="M37" s="161"/>
      <c r="N37" s="161"/>
      <c r="O37" s="161">
        <v>27</v>
      </c>
      <c r="P37" s="161"/>
      <c r="Q37" s="161">
        <v>1</v>
      </c>
      <c r="R37" s="161">
        <f>MAX(Data!C35:C37)</f>
        <v>3</v>
      </c>
      <c r="S37" s="161" t="str">
        <f>IF($R$37&gt;=Q37,VLOOKUP(Q37,Data!$C$35:$F$37,4,FALSE),"")</f>
        <v>Minority Interest</v>
      </c>
      <c r="T37" s="161"/>
      <c r="U37" s="161"/>
      <c r="V37" s="161"/>
      <c r="W37" s="161"/>
      <c r="X37" s="161"/>
      <c r="Y37" s="161"/>
      <c r="Z37" s="161"/>
      <c r="AA37" s="161"/>
      <c r="AB37" s="161"/>
      <c r="AC37" s="161"/>
      <c r="AD37" s="161"/>
      <c r="AE37" s="199">
        <f>IF(AND($R$37&gt;=$Q37,Readme!$AO$8+Readme!$AO$12&gt;=Calculations!AE$2),VLOOKUP(Calculations!$S37,Data!$F$35:$S$37,4+Calculations!AE$2,FALSE),"")</f>
        <v>0</v>
      </c>
      <c r="AF37" s="199">
        <f>IF(AND($R$37&gt;=$Q37,Readme!$AO$8+Readme!$AO$12&gt;=Calculations!AF$2),VLOOKUP(Calculations!$S37,Data!$F$35:$S$37,4+Calculations!AF$2,FALSE),"")</f>
        <v>0</v>
      </c>
      <c r="AG37" s="199">
        <f>IF(AND($R$37&gt;=$Q37,Readme!$AO$8+Readme!$AO$12&gt;=Calculations!AG$2),VLOOKUP(Calculations!$S37,Data!$F$35:$S$37,4+Calculations!AG$2,FALSE),"")</f>
        <v>0</v>
      </c>
      <c r="AH37" s="199">
        <f>IF(AND($R$37&gt;=$Q37,Readme!$AO$8+Readme!$AO$12&gt;=Calculations!AH$2),VLOOKUP(Calculations!$S37,Data!$F$35:$S$37,4+Calculations!AH$2,FALSE),"")</f>
        <v>0</v>
      </c>
      <c r="AI37" s="199">
        <f>IF(AND($R$37&gt;=$Q37,Readme!$AO$8+Readme!$AO$12&gt;=Calculations!AI$2),VLOOKUP(Calculations!$S37,Data!$F$35:$S$37,4+Calculations!AI$2,FALSE),"")</f>
        <v>0</v>
      </c>
      <c r="AJ37" s="199">
        <f>IF(AND($R$37&gt;=$Q37,Readme!$AO$8+Readme!$AO$12&gt;=Calculations!AJ$2),VLOOKUP(Calculations!$S37,Data!$F$35:$S$37,4+Calculations!AJ$2,FALSE),"")</f>
        <v>0</v>
      </c>
      <c r="AK37" s="199">
        <f>IF(AND($R$37&gt;=$Q37,Readme!$AO$8+Readme!$AO$12&gt;=Calculations!AK$2),VLOOKUP(Calculations!$S37,Data!$F$35:$S$37,4+Calculations!AK$2,FALSE),"")</f>
        <v>0</v>
      </c>
      <c r="AL37" s="199">
        <f>IF(AND($R$37&gt;=$Q37,Readme!$AO$8+Readme!$AO$12&gt;=Calculations!AL$2),VLOOKUP(Calculations!$S37,Data!$F$35:$S$37,4+Calculations!AL$2,FALSE),"")</f>
        <v>0</v>
      </c>
      <c r="AM37" s="199" t="str">
        <f>IF(AND($R$37&gt;=$Q37,Readme!$AO$8+Readme!$AO$12&gt;=Calculations!AM$2),VLOOKUP(Calculations!$S37,Data!$F$35:$S$37,4+Calculations!AM$2,FALSE),"")</f>
        <v/>
      </c>
      <c r="AN37" s="199" t="str">
        <f>IF(AND($R$37&gt;=$Q37,Readme!$AO$8+Readme!$AO$12&gt;=Calculations!AN$2),VLOOKUP(Calculations!$S37,Data!$F$35:$S$37,4+Calculations!AN$2,FALSE),"")</f>
        <v/>
      </c>
      <c r="AO37" s="161"/>
      <c r="AP37" s="195"/>
    </row>
    <row r="38" spans="2:42">
      <c r="B38" s="189"/>
      <c r="C38" s="161"/>
      <c r="D38" s="161"/>
      <c r="E38" s="161"/>
      <c r="F38" s="161"/>
      <c r="G38" s="161"/>
      <c r="H38" s="161"/>
      <c r="I38" s="161"/>
      <c r="J38" s="161"/>
      <c r="K38" s="161"/>
      <c r="L38" s="161"/>
      <c r="M38" s="161"/>
      <c r="N38" s="161"/>
      <c r="O38" s="161">
        <v>28</v>
      </c>
      <c r="P38" s="161"/>
      <c r="Q38" s="161">
        <v>2</v>
      </c>
      <c r="R38" s="161"/>
      <c r="S38" s="161" t="str">
        <f>IF($R$37&gt;=Q38,VLOOKUP(Q38,Data!$C$35:$F$37,4,FALSE),"")</f>
        <v>Equity In Affiliates</v>
      </c>
      <c r="T38" s="161"/>
      <c r="U38" s="161"/>
      <c r="V38" s="161"/>
      <c r="W38" s="161"/>
      <c r="X38" s="161"/>
      <c r="Y38" s="161"/>
      <c r="Z38" s="161"/>
      <c r="AA38" s="161"/>
      <c r="AB38" s="161"/>
      <c r="AC38" s="161"/>
      <c r="AD38" s="161"/>
      <c r="AE38" s="199">
        <f>IF(AND($R$37&gt;=$Q38,Readme!$AO$8+Readme!$AO$12&gt;=Calculations!AE$2),VLOOKUP(Calculations!$S38,Data!$F$35:$S$37,4+Calculations!AE$2,FALSE),"")</f>
        <v>0</v>
      </c>
      <c r="AF38" s="199">
        <f>IF(AND($R$37&gt;=$Q38,Readme!$AO$8+Readme!$AO$12&gt;=Calculations!AF$2),VLOOKUP(Calculations!$S38,Data!$F$35:$S$37,4+Calculations!AF$2,FALSE),"")</f>
        <v>0</v>
      </c>
      <c r="AG38" s="199">
        <f>IF(AND($R$37&gt;=$Q38,Readme!$AO$8+Readme!$AO$12&gt;=Calculations!AG$2),VLOOKUP(Calculations!$S38,Data!$F$35:$S$37,4+Calculations!AG$2,FALSE),"")</f>
        <v>0</v>
      </c>
      <c r="AH38" s="199">
        <f>IF(AND($R$37&gt;=$Q38,Readme!$AO$8+Readme!$AO$12&gt;=Calculations!AH$2),VLOOKUP(Calculations!$S38,Data!$F$35:$S$37,4+Calculations!AH$2,FALSE),"")</f>
        <v>0</v>
      </c>
      <c r="AI38" s="199">
        <f>IF(AND($R$37&gt;=$Q38,Readme!$AO$8+Readme!$AO$12&gt;=Calculations!AI$2),VLOOKUP(Calculations!$S38,Data!$F$35:$S$37,4+Calculations!AI$2,FALSE),"")</f>
        <v>0</v>
      </c>
      <c r="AJ38" s="199">
        <f>IF(AND($R$37&gt;=$Q38,Readme!$AO$8+Readme!$AO$12&gt;=Calculations!AJ$2),VLOOKUP(Calculations!$S38,Data!$F$35:$S$37,4+Calculations!AJ$2,FALSE),"")</f>
        <v>0</v>
      </c>
      <c r="AK38" s="199">
        <f>IF(AND($R$37&gt;=$Q38,Readme!$AO$8+Readme!$AO$12&gt;=Calculations!AK$2),VLOOKUP(Calculations!$S38,Data!$F$35:$S$37,4+Calculations!AK$2,FALSE),"")</f>
        <v>0</v>
      </c>
      <c r="AL38" s="199">
        <f>IF(AND($R$37&gt;=$Q38,Readme!$AO$8+Readme!$AO$12&gt;=Calculations!AL$2),VLOOKUP(Calculations!$S38,Data!$F$35:$S$37,4+Calculations!AL$2,FALSE),"")</f>
        <v>0</v>
      </c>
      <c r="AM38" s="199" t="str">
        <f>IF(AND($R$37&gt;=$Q38,Readme!$AO$8+Readme!$AO$12&gt;=Calculations!AM$2),VLOOKUP(Calculations!$S38,Data!$F$35:$S$37,4+Calculations!AM$2,FALSE),"")</f>
        <v/>
      </c>
      <c r="AN38" s="199" t="str">
        <f>IF(AND($R$37&gt;=$Q38,Readme!$AO$8+Readme!$AO$12&gt;=Calculations!AN$2),VLOOKUP(Calculations!$S38,Data!$F$35:$S$37,4+Calculations!AN$2,FALSE),"")</f>
        <v/>
      </c>
      <c r="AO38" s="161"/>
      <c r="AP38" s="195"/>
    </row>
    <row r="39" spans="2:42">
      <c r="B39" s="189"/>
      <c r="C39" s="161"/>
      <c r="D39" s="161"/>
      <c r="E39" s="161"/>
      <c r="F39" s="161"/>
      <c r="G39" s="161"/>
      <c r="H39" s="161"/>
      <c r="I39" s="161"/>
      <c r="J39" s="161"/>
      <c r="K39" s="161"/>
      <c r="L39" s="161"/>
      <c r="M39" s="161"/>
      <c r="N39" s="161"/>
      <c r="O39" s="161">
        <v>29</v>
      </c>
      <c r="P39" s="161"/>
      <c r="Q39" s="161">
        <v>3</v>
      </c>
      <c r="R39" s="161"/>
      <c r="S39" s="161" t="str">
        <f>IF($R$37&gt;=Q39,VLOOKUP(Q39,Data!$C$35:$F$37,4,FALSE),"")</f>
        <v>U.S. GAAP Adjustment</v>
      </c>
      <c r="T39" s="161"/>
      <c r="U39" s="161"/>
      <c r="V39" s="161"/>
      <c r="W39" s="161"/>
      <c r="X39" s="161"/>
      <c r="Y39" s="161"/>
      <c r="Z39" s="161"/>
      <c r="AA39" s="161"/>
      <c r="AB39" s="161"/>
      <c r="AC39" s="161"/>
      <c r="AD39" s="161"/>
      <c r="AE39" s="199">
        <f>IF(AND($R$37&gt;=$Q39,Readme!$AO$8+Readme!$AO$12&gt;=Calculations!AE$2),VLOOKUP(Calculations!$S39,Data!$F$35:$S$37,4+Calculations!AE$2,FALSE),"")</f>
        <v>0</v>
      </c>
      <c r="AF39" s="199">
        <f>IF(AND($R$37&gt;=$Q39,Readme!$AO$8+Readme!$AO$12&gt;=Calculations!AF$2),VLOOKUP(Calculations!$S39,Data!$F$35:$S$37,4+Calculations!AF$2,FALSE),"")</f>
        <v>0</v>
      </c>
      <c r="AG39" s="199">
        <f>IF(AND($R$37&gt;=$Q39,Readme!$AO$8+Readme!$AO$12&gt;=Calculations!AG$2),VLOOKUP(Calculations!$S39,Data!$F$35:$S$37,4+Calculations!AG$2,FALSE),"")</f>
        <v>0</v>
      </c>
      <c r="AH39" s="199">
        <f>IF(AND($R$37&gt;=$Q39,Readme!$AO$8+Readme!$AO$12&gt;=Calculations!AH$2),VLOOKUP(Calculations!$S39,Data!$F$35:$S$37,4+Calculations!AH$2,FALSE),"")</f>
        <v>0</v>
      </c>
      <c r="AI39" s="199">
        <f>IF(AND($R$37&gt;=$Q39,Readme!$AO$8+Readme!$AO$12&gt;=Calculations!AI$2),VLOOKUP(Calculations!$S39,Data!$F$35:$S$37,4+Calculations!AI$2,FALSE),"")</f>
        <v>0</v>
      </c>
      <c r="AJ39" s="199">
        <f>IF(AND($R$37&gt;=$Q39,Readme!$AO$8+Readme!$AO$12&gt;=Calculations!AJ$2),VLOOKUP(Calculations!$S39,Data!$F$35:$S$37,4+Calculations!AJ$2,FALSE),"")</f>
        <v>0</v>
      </c>
      <c r="AK39" s="199">
        <f>IF(AND($R$37&gt;=$Q39,Readme!$AO$8+Readme!$AO$12&gt;=Calculations!AK$2),VLOOKUP(Calculations!$S39,Data!$F$35:$S$37,4+Calculations!AK$2,FALSE),"")</f>
        <v>0</v>
      </c>
      <c r="AL39" s="199">
        <f>IF(AND($R$37&gt;=$Q39,Readme!$AO$8+Readme!$AO$12&gt;=Calculations!AL$2),VLOOKUP(Calculations!$S39,Data!$F$35:$S$37,4+Calculations!AL$2,FALSE),"")</f>
        <v>0</v>
      </c>
      <c r="AM39" s="199" t="str">
        <f>IF(AND($R$37&gt;=$Q39,Readme!$AO$8+Readme!$AO$12&gt;=Calculations!AM$2),VLOOKUP(Calculations!$S39,Data!$F$35:$S$37,4+Calculations!AM$2,FALSE),"")</f>
        <v/>
      </c>
      <c r="AN39" s="199" t="str">
        <f>IF(AND($R$37&gt;=$Q39,Readme!$AO$8+Readme!$AO$12&gt;=Calculations!AN$2),VLOOKUP(Calculations!$S39,Data!$F$35:$S$37,4+Calculations!AN$2,FALSE),"")</f>
        <v/>
      </c>
      <c r="AO39" s="161"/>
      <c r="AP39" s="195"/>
    </row>
    <row r="40" spans="2:42">
      <c r="B40" s="189"/>
      <c r="C40" s="161"/>
      <c r="D40" s="161"/>
      <c r="E40" s="161"/>
      <c r="F40" s="161"/>
      <c r="G40" s="161"/>
      <c r="H40" s="161"/>
      <c r="I40" s="161"/>
      <c r="J40" s="161"/>
      <c r="K40" s="161"/>
      <c r="L40" s="161"/>
      <c r="M40" s="161"/>
      <c r="N40" s="161"/>
      <c r="O40" s="161">
        <v>30</v>
      </c>
      <c r="P40" s="161"/>
      <c r="Q40" s="161"/>
      <c r="R40" s="161"/>
      <c r="S40" s="194" t="s">
        <v>130</v>
      </c>
      <c r="T40" s="161"/>
      <c r="U40" s="161"/>
      <c r="V40" s="161"/>
      <c r="W40" s="161"/>
      <c r="X40" s="161"/>
      <c r="Y40" s="161"/>
      <c r="Z40" s="161"/>
      <c r="AA40" s="161"/>
      <c r="AB40" s="161"/>
      <c r="AC40" s="161"/>
      <c r="AD40" s="161"/>
      <c r="AE40" s="199">
        <f>IF(Readme!$AO$8+Readme!$AO$12&gt;=Calculations!AE$2,Data!J38,"")</f>
        <v>0</v>
      </c>
      <c r="AF40" s="199">
        <f>IF(Readme!$AO$8+Readme!$AO$12&gt;=Calculations!AF$2,Data!K38,"")</f>
        <v>0</v>
      </c>
      <c r="AG40" s="199">
        <f>IF(Readme!$AO$8+Readme!$AO$12&gt;=Calculations!AG$2,Data!L38,"")</f>
        <v>0</v>
      </c>
      <c r="AH40" s="199">
        <f>IF(Readme!$AO$8+Readme!$AO$12&gt;=Calculations!AH$2,Data!M38,"")</f>
        <v>0</v>
      </c>
      <c r="AI40" s="199">
        <f>IF(Readme!$AO$8+Readme!$AO$12&gt;=Calculations!AI$2,Data!N38,"")</f>
        <v>0</v>
      </c>
      <c r="AJ40" s="199">
        <f>IF(Readme!$AO$8+Readme!$AO$12&gt;=Calculations!AJ$2,Data!O38,"")</f>
        <v>0</v>
      </c>
      <c r="AK40" s="199">
        <f>IF(Readme!$AO$8+Readme!$AO$12&gt;=Calculations!AK$2,Data!P38,"")</f>
        <v>0</v>
      </c>
      <c r="AL40" s="199">
        <f>IF(Readme!$AO$8+Readme!$AO$12&gt;=Calculations!AL$2,Data!Q38,"")</f>
        <v>0</v>
      </c>
      <c r="AM40" s="199" t="str">
        <f>IF(Readme!$AO$8+Readme!$AO$12&gt;=Calculations!AM$2,Data!R38,"")</f>
        <v/>
      </c>
      <c r="AN40" s="199" t="str">
        <f>IF(Readme!$AO$8+Readme!$AO$12&gt;=Calculations!AN$2,Data!S38,"")</f>
        <v/>
      </c>
      <c r="AO40" s="161"/>
      <c r="AP40" s="195"/>
    </row>
    <row r="41" spans="2:42">
      <c r="B41" s="189"/>
      <c r="C41" s="161"/>
      <c r="D41" s="161"/>
      <c r="E41" s="161"/>
      <c r="F41" s="161"/>
      <c r="G41" s="161"/>
      <c r="H41" s="161"/>
      <c r="I41" s="161"/>
      <c r="J41" s="161"/>
      <c r="K41" s="161"/>
      <c r="L41" s="161"/>
      <c r="M41" s="161"/>
      <c r="N41" s="161"/>
      <c r="O41" s="161">
        <v>31</v>
      </c>
      <c r="P41" s="161"/>
      <c r="Q41" s="161"/>
      <c r="R41" s="161"/>
      <c r="S41" s="194"/>
      <c r="T41" s="161"/>
      <c r="U41" s="161"/>
      <c r="V41" s="161"/>
      <c r="W41" s="161"/>
      <c r="X41" s="161"/>
      <c r="Y41" s="161"/>
      <c r="Z41" s="161"/>
      <c r="AA41" s="161"/>
      <c r="AB41" s="161"/>
      <c r="AC41" s="161"/>
      <c r="AD41" s="161"/>
      <c r="AE41" s="199"/>
      <c r="AF41" s="199"/>
      <c r="AG41" s="199"/>
      <c r="AH41" s="199"/>
      <c r="AI41" s="199"/>
      <c r="AJ41" s="199"/>
      <c r="AK41" s="199"/>
      <c r="AL41" s="199"/>
      <c r="AM41" s="199"/>
      <c r="AN41" s="199"/>
      <c r="AO41" s="161"/>
      <c r="AP41" s="195"/>
    </row>
    <row r="42" spans="2:42">
      <c r="B42" s="189"/>
      <c r="C42" s="161"/>
      <c r="D42" s="161"/>
      <c r="E42" s="161"/>
      <c r="F42" s="161"/>
      <c r="G42" s="161"/>
      <c r="H42" s="161"/>
      <c r="I42" s="161"/>
      <c r="J42" s="161"/>
      <c r="K42" s="161"/>
      <c r="L42" s="161"/>
      <c r="M42" s="161"/>
      <c r="N42" s="161"/>
      <c r="O42" s="161">
        <v>32</v>
      </c>
      <c r="P42" s="161"/>
      <c r="Q42" s="161"/>
      <c r="R42" s="161"/>
      <c r="S42" s="161" t="s">
        <v>20</v>
      </c>
      <c r="T42" s="161"/>
      <c r="U42" s="161"/>
      <c r="V42" s="161"/>
      <c r="W42" s="161"/>
      <c r="X42" s="161"/>
      <c r="Y42" s="161"/>
      <c r="Z42" s="161"/>
      <c r="AA42" s="161"/>
      <c r="AB42" s="161"/>
      <c r="AC42" s="161"/>
      <c r="AD42" s="161"/>
      <c r="AE42" s="199">
        <f>IF(Readme!$AO$8+Readme!$AO$12&gt;=Calculations!AE$2,Data!J39,"")</f>
        <v>0</v>
      </c>
      <c r="AF42" s="199">
        <f>IF(Readme!$AO$8+Readme!$AO$12&gt;=Calculations!AF$2,Data!K39,"")</f>
        <v>0</v>
      </c>
      <c r="AG42" s="199">
        <f>IF(Readme!$AO$8+Readme!$AO$12&gt;=Calculations!AG$2,Data!L39,"")</f>
        <v>0</v>
      </c>
      <c r="AH42" s="199">
        <f>IF(Readme!$AO$8+Readme!$AO$12&gt;=Calculations!AH$2,Data!M39,"")</f>
        <v>0</v>
      </c>
      <c r="AI42" s="199">
        <f>IF(Readme!$AO$8+Readme!$AO$12&gt;=Calculations!AI$2,Data!N39,"")</f>
        <v>0</v>
      </c>
      <c r="AJ42" s="199">
        <f>IF(Readme!$AO$8+Readme!$AO$12&gt;=Calculations!AJ$2,Data!O39,"")</f>
        <v>0</v>
      </c>
      <c r="AK42" s="199">
        <f>IF(Readme!$AO$8+Readme!$AO$12&gt;=Calculations!AK$2,Data!P39,"")</f>
        <v>0</v>
      </c>
      <c r="AL42" s="199">
        <f>IF(Readme!$AO$8+Readme!$AO$12&gt;=Calculations!AL$2,Data!Q39,"")</f>
        <v>0</v>
      </c>
      <c r="AM42" s="199" t="str">
        <f>IF(Readme!$AO$8+Readme!$AO$12&gt;=Calculations!AM$2,Data!R39,"")</f>
        <v/>
      </c>
      <c r="AN42" s="199" t="str">
        <f>IF(Readme!$AO$8+Readme!$AO$12&gt;=Calculations!AN$2,Data!S39,"")</f>
        <v/>
      </c>
      <c r="AO42" s="161"/>
      <c r="AP42" s="195"/>
    </row>
    <row r="43" spans="2:42">
      <c r="B43" s="189"/>
      <c r="C43" s="161"/>
      <c r="D43" s="161"/>
      <c r="E43" s="161"/>
      <c r="F43" s="161"/>
      <c r="G43" s="161"/>
      <c r="H43" s="161"/>
      <c r="I43" s="161"/>
      <c r="J43" s="161"/>
      <c r="K43" s="161"/>
      <c r="L43" s="161"/>
      <c r="M43" s="161"/>
      <c r="N43" s="161"/>
      <c r="O43" s="161">
        <v>33</v>
      </c>
      <c r="P43" s="161"/>
      <c r="Q43" s="161"/>
      <c r="R43" s="161"/>
      <c r="S43" s="194" t="s">
        <v>21</v>
      </c>
      <c r="T43" s="161"/>
      <c r="U43" s="161"/>
      <c r="V43" s="161"/>
      <c r="W43" s="161"/>
      <c r="X43" s="161"/>
      <c r="Y43" s="161"/>
      <c r="Z43" s="161"/>
      <c r="AA43" s="161"/>
      <c r="AB43" s="161"/>
      <c r="AC43" s="161"/>
      <c r="AD43" s="161"/>
      <c r="AE43" s="199">
        <f>IF(Readme!$AO$8+Readme!$AO$12&gt;=Calculations!AE$2,Data!J40,"")</f>
        <v>0</v>
      </c>
      <c r="AF43" s="199">
        <f>IF(Readme!$AO$8+Readme!$AO$12&gt;=Calculations!AF$2,Data!K40,"")</f>
        <v>0</v>
      </c>
      <c r="AG43" s="199">
        <f>IF(Readme!$AO$8+Readme!$AO$12&gt;=Calculations!AG$2,Data!L40,"")</f>
        <v>0</v>
      </c>
      <c r="AH43" s="199">
        <f>IF(Readme!$AO$8+Readme!$AO$12&gt;=Calculations!AH$2,Data!M40,"")</f>
        <v>0</v>
      </c>
      <c r="AI43" s="199">
        <f>IF(Readme!$AO$8+Readme!$AO$12&gt;=Calculations!AI$2,Data!N40,"")</f>
        <v>0</v>
      </c>
      <c r="AJ43" s="199">
        <f>IF(Readme!$AO$8+Readme!$AO$12&gt;=Calculations!AJ$2,Data!O40,"")</f>
        <v>0</v>
      </c>
      <c r="AK43" s="199">
        <f>IF(Readme!$AO$8+Readme!$AO$12&gt;=Calculations!AK$2,Data!P40,"")</f>
        <v>0</v>
      </c>
      <c r="AL43" s="199">
        <f>IF(Readme!$AO$8+Readme!$AO$12&gt;=Calculations!AL$2,Data!Q40,"")</f>
        <v>0</v>
      </c>
      <c r="AM43" s="199" t="str">
        <f>IF(Readme!$AO$8+Readme!$AO$12&gt;=Calculations!AM$2,Data!R40,"")</f>
        <v/>
      </c>
      <c r="AN43" s="199" t="str">
        <f>IF(Readme!$AO$8+Readme!$AO$12&gt;=Calculations!AN$2,Data!S40,"")</f>
        <v/>
      </c>
      <c r="AO43" s="161"/>
      <c r="AP43" s="195"/>
    </row>
    <row r="44" spans="2:42">
      <c r="B44" s="189"/>
      <c r="C44" s="161"/>
      <c r="D44" s="161"/>
      <c r="E44" s="161"/>
      <c r="F44" s="161"/>
      <c r="G44" s="161"/>
      <c r="H44" s="161"/>
      <c r="I44" s="161"/>
      <c r="J44" s="161"/>
      <c r="K44" s="161"/>
      <c r="L44" s="161"/>
      <c r="M44" s="161"/>
      <c r="N44" s="161"/>
      <c r="O44" s="161">
        <v>34</v>
      </c>
      <c r="P44" s="161"/>
      <c r="Q44" s="161"/>
      <c r="R44" s="161"/>
      <c r="S44" s="194"/>
      <c r="T44" s="161"/>
      <c r="U44" s="161"/>
      <c r="V44" s="161"/>
      <c r="W44" s="161"/>
      <c r="X44" s="161"/>
      <c r="Y44" s="161"/>
      <c r="Z44" s="161"/>
      <c r="AA44" s="161"/>
      <c r="AB44" s="161"/>
      <c r="AC44" s="161"/>
      <c r="AD44" s="161"/>
      <c r="AE44" s="199"/>
      <c r="AF44" s="199"/>
      <c r="AG44" s="199"/>
      <c r="AH44" s="199"/>
      <c r="AI44" s="199"/>
      <c r="AJ44" s="199"/>
      <c r="AK44" s="199"/>
      <c r="AL44" s="199"/>
      <c r="AM44" s="199"/>
      <c r="AN44" s="199"/>
      <c r="AO44" s="161"/>
      <c r="AP44" s="195"/>
    </row>
    <row r="45" spans="2:42">
      <c r="B45" s="189"/>
      <c r="C45" s="161"/>
      <c r="D45" s="161"/>
      <c r="E45" s="161"/>
      <c r="F45" s="161"/>
      <c r="G45" s="161"/>
      <c r="H45" s="161"/>
      <c r="I45" s="161"/>
      <c r="J45" s="161"/>
      <c r="K45" s="161"/>
      <c r="L45" s="161"/>
      <c r="M45" s="161"/>
      <c r="N45" s="161"/>
      <c r="O45" s="161">
        <v>35</v>
      </c>
      <c r="P45" s="161"/>
      <c r="Q45" s="161">
        <v>1</v>
      </c>
      <c r="R45" s="161">
        <f>MAX(Data!C41:C61)</f>
        <v>21</v>
      </c>
      <c r="S45" s="161" t="str">
        <f>IF($R$45&gt;=$Q45,IF(VLOOKUP($Q45,Data!$C$41:$G$61,4,FALSE)="","",VLOOKUP($Q45,Data!$C$41:$G$61,4,FALSE)),"")</f>
        <v>Total Adjustments to Net Income</v>
      </c>
      <c r="T45" s="161" t="str">
        <f>IF($R$45&gt;=$Q45,IF(VLOOKUP($Q45,Data!$C$41:$G$61,5,FALSE)="","",VLOOKUP($Q45,Data!$C$41:$G$61,5,FALSE)),"")</f>
        <v/>
      </c>
      <c r="U45" s="161"/>
      <c r="V45" s="161"/>
      <c r="W45" s="161"/>
      <c r="X45" s="161"/>
      <c r="Y45" s="161"/>
      <c r="Z45" s="161"/>
      <c r="AA45" s="161"/>
      <c r="AB45" s="161"/>
      <c r="AC45" s="161"/>
      <c r="AD45" s="161"/>
      <c r="AE45" s="199">
        <f>IF(AND($R$45&gt;=$Q45,Readme!$AO$8+Readme!$AO$12&gt;=Calculations!AE$2),VLOOKUP(Calculations!$S45,Data!$F$41:$S$61,4+Calculations!AE$2,FALSE),"")</f>
        <v>0</v>
      </c>
      <c r="AF45" s="199">
        <f>IF(AND($R$45&gt;=$Q45,Readme!$AO$8+Readme!$AO$12&gt;=Calculations!AF$2),VLOOKUP(Calculations!$S45,Data!$F$41:$S$61,4+Calculations!AF$2,FALSE),"")</f>
        <v>0</v>
      </c>
      <c r="AG45" s="199">
        <f>IF(AND($R$45&gt;=$Q45,Readme!$AO$8+Readme!$AO$12&gt;=Calculations!AG$2),VLOOKUP(Calculations!$S45,Data!$F$41:$S$61,4+Calculations!AG$2,FALSE),"")</f>
        <v>0</v>
      </c>
      <c r="AH45" s="199">
        <f>IF(AND($R$45&gt;=$Q45,Readme!$AO$8+Readme!$AO$12&gt;=Calculations!AH$2),VLOOKUP(Calculations!$S45,Data!$F$41:$S$61,4+Calculations!AH$2,FALSE),"")</f>
        <v>0</v>
      </c>
      <c r="AI45" s="199">
        <f>IF(AND($R$45&gt;=$Q45,Readme!$AO$8+Readme!$AO$12&gt;=Calculations!AI$2),VLOOKUP(Calculations!$S45,Data!$F$41:$S$61,4+Calculations!AI$2,FALSE),"")</f>
        <v>0</v>
      </c>
      <c r="AJ45" s="199">
        <f>IF(AND($R$45&gt;=$Q45,Readme!$AO$8+Readme!$AO$12&gt;=Calculations!AJ$2),VLOOKUP(Calculations!$S45,Data!$F$41:$S$61,4+Calculations!AJ$2,FALSE),"")</f>
        <v>0</v>
      </c>
      <c r="AK45" s="199">
        <f>IF(AND($R$45&gt;=$Q45,Readme!$AO$8+Readme!$AO$12&gt;=Calculations!AK$2),VLOOKUP(Calculations!$S45,Data!$F$41:$S$61,4+Calculations!AK$2,FALSE),"")</f>
        <v>0</v>
      </c>
      <c r="AL45" s="199">
        <f>IF(AND($R$45&gt;=$Q45,Readme!$AO$8+Readme!$AO$12&gt;=Calculations!AL$2),VLOOKUP(Calculations!$S45,Data!$F$41:$S$61,4+Calculations!AL$2,FALSE),"")</f>
        <v>0</v>
      </c>
      <c r="AM45" s="199" t="str">
        <f>IF(AND($R$45&gt;=$Q45,Readme!$AO$8+Readme!$AO$12&gt;=Calculations!AM$2),VLOOKUP(Calculations!$S45,Data!$F$41:$S$61,4+Calculations!AM$2,FALSE),"")</f>
        <v/>
      </c>
      <c r="AN45" s="199" t="str">
        <f>IF(AND($R$45&gt;=$Q45,Readme!$AO$8+Readme!$AO$12&gt;=Calculations!AN$2),VLOOKUP(Calculations!$S45,Data!$F$41:$S$61,4+Calculations!AN$2,FALSE),"")</f>
        <v/>
      </c>
      <c r="AO45" s="161"/>
      <c r="AP45" s="195"/>
    </row>
    <row r="46" spans="2:42">
      <c r="B46" s="189"/>
      <c r="C46" s="161"/>
      <c r="D46" s="161"/>
      <c r="E46" s="161"/>
      <c r="F46" s="161"/>
      <c r="G46" s="161"/>
      <c r="H46" s="161"/>
      <c r="I46" s="161"/>
      <c r="J46" s="161"/>
      <c r="K46" s="161"/>
      <c r="L46" s="161"/>
      <c r="M46" s="161"/>
      <c r="N46" s="161"/>
      <c r="O46" s="161">
        <v>36</v>
      </c>
      <c r="P46" s="161"/>
      <c r="Q46" s="161">
        <v>2</v>
      </c>
      <c r="R46" s="161"/>
      <c r="S46" s="161" t="str">
        <f>IF($R$45&gt;=$Q46,IF(VLOOKUP($Q46,Data!$C$41:$G$61,4,FALSE)="","",VLOOKUP($Q46,Data!$C$41:$G$61,4,FALSE)),"")</f>
        <v xml:space="preserve">    Preferred Dividends</v>
      </c>
      <c r="T46" s="161" t="str">
        <f>IF($R$45&gt;=$Q46,IF(VLOOKUP($Q46,Data!$C$41:$G$61,5,FALSE)="","",VLOOKUP($Q46,Data!$C$41:$G$61,5,FALSE)),"")</f>
        <v xml:space="preserve">    Preferred Dividends</v>
      </c>
      <c r="U46" s="161"/>
      <c r="V46" s="161"/>
      <c r="W46" s="161"/>
      <c r="X46" s="161"/>
      <c r="Y46" s="161"/>
      <c r="Z46" s="161"/>
      <c r="AA46" s="161"/>
      <c r="AB46" s="161"/>
      <c r="AC46" s="161"/>
      <c r="AD46" s="161"/>
      <c r="AE46" s="199">
        <f>IF(AND($R$45&gt;=$Q46,Readme!$AO$8+Readme!$AO$12&gt;=Calculations!AE$2),VLOOKUP(Calculations!$S46,Data!$F$41:$S$61,4+Calculations!AE$2,FALSE),"")</f>
        <v>0</v>
      </c>
      <c r="AF46" s="199">
        <f>IF(AND($R$45&gt;=$Q46,Readme!$AO$8+Readme!$AO$12&gt;=Calculations!AF$2),VLOOKUP(Calculations!$S46,Data!$F$41:$S$61,4+Calculations!AF$2,FALSE),"")</f>
        <v>0</v>
      </c>
      <c r="AG46" s="199">
        <f>IF(AND($R$45&gt;=$Q46,Readme!$AO$8+Readme!$AO$12&gt;=Calculations!AG$2),VLOOKUP(Calculations!$S46,Data!$F$41:$S$61,4+Calculations!AG$2,FALSE),"")</f>
        <v>0</v>
      </c>
      <c r="AH46" s="199">
        <f>IF(AND($R$45&gt;=$Q46,Readme!$AO$8+Readme!$AO$12&gt;=Calculations!AH$2),VLOOKUP(Calculations!$S46,Data!$F$41:$S$61,4+Calculations!AH$2,FALSE),"")</f>
        <v>0</v>
      </c>
      <c r="AI46" s="199">
        <f>IF(AND($R$45&gt;=$Q46,Readme!$AO$8+Readme!$AO$12&gt;=Calculations!AI$2),VLOOKUP(Calculations!$S46,Data!$F$41:$S$61,4+Calculations!AI$2,FALSE),"")</f>
        <v>0</v>
      </c>
      <c r="AJ46" s="199">
        <f>IF(AND($R$45&gt;=$Q46,Readme!$AO$8+Readme!$AO$12&gt;=Calculations!AJ$2),VLOOKUP(Calculations!$S46,Data!$F$41:$S$61,4+Calculations!AJ$2,FALSE),"")</f>
        <v>0</v>
      </c>
      <c r="AK46" s="199">
        <f>IF(AND($R$45&gt;=$Q46,Readme!$AO$8+Readme!$AO$12&gt;=Calculations!AK$2),VLOOKUP(Calculations!$S46,Data!$F$41:$S$61,4+Calculations!AK$2,FALSE),"")</f>
        <v>0</v>
      </c>
      <c r="AL46" s="199">
        <f>IF(AND($R$45&gt;=$Q46,Readme!$AO$8+Readme!$AO$12&gt;=Calculations!AL$2),VLOOKUP(Calculations!$S46,Data!$F$41:$S$61,4+Calculations!AL$2,FALSE),"")</f>
        <v>0</v>
      </c>
      <c r="AM46" s="199" t="str">
        <f>IF(AND($R$45&gt;=$Q46,Readme!$AO$8+Readme!$AO$12&gt;=Calculations!AM$2),VLOOKUP(Calculations!$S46,Data!$F$41:$S$61,4+Calculations!AM$2,FALSE),"")</f>
        <v/>
      </c>
      <c r="AN46" s="199" t="str">
        <f>IF(AND($R$45&gt;=$Q46,Readme!$AO$8+Readme!$AO$12&gt;=Calculations!AN$2),VLOOKUP(Calculations!$S46,Data!$F$41:$S$61,4+Calculations!AN$2,FALSE),"")</f>
        <v/>
      </c>
      <c r="AO46" s="161"/>
      <c r="AP46" s="195"/>
    </row>
    <row r="47" spans="2:42">
      <c r="B47" s="189"/>
      <c r="C47" s="161"/>
      <c r="D47" s="161"/>
      <c r="E47" s="161"/>
      <c r="F47" s="161"/>
      <c r="G47" s="161"/>
      <c r="H47" s="161"/>
      <c r="I47" s="161"/>
      <c r="J47" s="161"/>
      <c r="K47" s="161"/>
      <c r="L47" s="161"/>
      <c r="M47" s="161"/>
      <c r="N47" s="161"/>
      <c r="O47" s="161">
        <v>37</v>
      </c>
      <c r="P47" s="161"/>
      <c r="Q47" s="161">
        <v>3</v>
      </c>
      <c r="R47" s="161"/>
      <c r="S47" s="216" t="str">
        <f>IF($R$45&gt;=$Q47,IF(VLOOKUP($Q47,Data!$C$41:$G$61,4,FALSE)="","",VLOOKUP($Q47,Data!$C$41:$G$61,4,FALSE)),"")</f>
        <v xml:space="preserve">    General Partners' Distributions</v>
      </c>
      <c r="T47" s="161" t="str">
        <f>IF($R$45&gt;=$Q47,IF(VLOOKUP($Q47,Data!$C$41:$G$61,5,FALSE)="","",VLOOKUP($Q47,Data!$C$41:$G$61,5,FALSE)),"")</f>
        <v xml:space="preserve">    General Partners' Distributions</v>
      </c>
      <c r="U47" s="161"/>
      <c r="V47" s="161"/>
      <c r="W47" s="161"/>
      <c r="X47" s="161"/>
      <c r="Y47" s="161"/>
      <c r="Z47" s="161"/>
      <c r="AA47" s="161"/>
      <c r="AB47" s="161"/>
      <c r="AC47" s="161"/>
      <c r="AD47" s="161"/>
      <c r="AE47" s="199">
        <f>IF(AND($R$45&gt;=$Q47,Readme!$AO$8+Readme!$AO$12&gt;=Calculations!AE$2),VLOOKUP(Calculations!$S47,Data!$F$41:$S$61,4+Calculations!AE$2,FALSE),"")</f>
        <v>0</v>
      </c>
      <c r="AF47" s="199">
        <f>IF(AND($R$45&gt;=$Q47,Readme!$AO$8+Readme!$AO$12&gt;=Calculations!AF$2),VLOOKUP(Calculations!$S47,Data!$F$41:$S$61,4+Calculations!AF$2,FALSE),"")</f>
        <v>0</v>
      </c>
      <c r="AG47" s="199">
        <f>IF(AND($R$45&gt;=$Q47,Readme!$AO$8+Readme!$AO$12&gt;=Calculations!AG$2),VLOOKUP(Calculations!$S47,Data!$F$41:$S$61,4+Calculations!AG$2,FALSE),"")</f>
        <v>0</v>
      </c>
      <c r="AH47" s="199">
        <f>IF(AND($R$45&gt;=$Q47,Readme!$AO$8+Readme!$AO$12&gt;=Calculations!AH$2),VLOOKUP(Calculations!$S47,Data!$F$41:$S$61,4+Calculations!AH$2,FALSE),"")</f>
        <v>0</v>
      </c>
      <c r="AI47" s="199">
        <f>IF(AND($R$45&gt;=$Q47,Readme!$AO$8+Readme!$AO$12&gt;=Calculations!AI$2),VLOOKUP(Calculations!$S47,Data!$F$41:$S$61,4+Calculations!AI$2,FALSE),"")</f>
        <v>0</v>
      </c>
      <c r="AJ47" s="199">
        <f>IF(AND($R$45&gt;=$Q47,Readme!$AO$8+Readme!$AO$12&gt;=Calculations!AJ$2),VLOOKUP(Calculations!$S47,Data!$F$41:$S$61,4+Calculations!AJ$2,FALSE),"")</f>
        <v>0</v>
      </c>
      <c r="AK47" s="199">
        <f>IF(AND($R$45&gt;=$Q47,Readme!$AO$8+Readme!$AO$12&gt;=Calculations!AK$2),VLOOKUP(Calculations!$S47,Data!$F$41:$S$61,4+Calculations!AK$2,FALSE),"")</f>
        <v>0</v>
      </c>
      <c r="AL47" s="199">
        <f>IF(AND($R$45&gt;=$Q47,Readme!$AO$8+Readme!$AO$12&gt;=Calculations!AL$2),VLOOKUP(Calculations!$S47,Data!$F$41:$S$61,4+Calculations!AL$2,FALSE),"")</f>
        <v>0</v>
      </c>
      <c r="AM47" s="199" t="str">
        <f>IF(AND($R$45&gt;=$Q47,Readme!$AO$8+Readme!$AO$12&gt;=Calculations!AM$2),VLOOKUP(Calculations!$S47,Data!$F$41:$S$61,4+Calculations!AM$2,FALSE),"")</f>
        <v/>
      </c>
      <c r="AN47" s="199" t="str">
        <f>IF(AND($R$45&gt;=$Q47,Readme!$AO$8+Readme!$AO$12&gt;=Calculations!AN$2),VLOOKUP(Calculations!$S47,Data!$F$41:$S$61,4+Calculations!AN$2,FALSE),"")</f>
        <v/>
      </c>
      <c r="AO47" s="161"/>
      <c r="AP47" s="195"/>
    </row>
    <row r="48" spans="2:42">
      <c r="B48" s="189"/>
      <c r="C48" s="161"/>
      <c r="D48" s="161"/>
      <c r="E48" s="161"/>
      <c r="F48" s="161"/>
      <c r="G48" s="161"/>
      <c r="H48" s="161"/>
      <c r="I48" s="161"/>
      <c r="J48" s="161"/>
      <c r="K48" s="161"/>
      <c r="L48" s="161"/>
      <c r="M48" s="161"/>
      <c r="N48" s="161"/>
      <c r="O48" s="161">
        <v>38</v>
      </c>
      <c r="P48" s="161"/>
      <c r="Q48" s="161">
        <v>4</v>
      </c>
      <c r="R48" s="161"/>
      <c r="S48" s="161" t="str">
        <f>IF($R$45&gt;=$Q48,IF(VLOOKUP($Q48,Data!$C$41:$G$61,4,FALSE)="","",VLOOKUP($Q48,Data!$C$41:$G$61,4,FALSE)),"")</f>
        <v>Basic Weighted Average Shares</v>
      </c>
      <c r="T48" s="161" t="str">
        <f>IF($R$45&gt;=$Q48,IF(VLOOKUP($Q48,Data!$C$41:$G$61,5,FALSE)="","",VLOOKUP($Q48,Data!$C$41:$G$61,5,FALSE)),"")</f>
        <v/>
      </c>
      <c r="U48" s="161"/>
      <c r="V48" s="161"/>
      <c r="W48" s="161"/>
      <c r="X48" s="161"/>
      <c r="Y48" s="161"/>
      <c r="Z48" s="161"/>
      <c r="AA48" s="161"/>
      <c r="AB48" s="161"/>
      <c r="AC48" s="161"/>
      <c r="AD48" s="161"/>
      <c r="AE48" s="199">
        <f>IF(AND($R$45&gt;=$Q48,Readme!$AO$8+Readme!$AO$12&gt;=Calculations!AE$2),VLOOKUP(Calculations!$S48,Data!$F$41:$S$61,4+Calculations!AE$2,FALSE),"")</f>
        <v>0</v>
      </c>
      <c r="AF48" s="199">
        <f>IF(AND($R$45&gt;=$Q48,Readme!$AO$8+Readme!$AO$12&gt;=Calculations!AF$2),VLOOKUP(Calculations!$S48,Data!$F$41:$S$61,4+Calculations!AF$2,FALSE),"")</f>
        <v>0</v>
      </c>
      <c r="AG48" s="199">
        <f>IF(AND($R$45&gt;=$Q48,Readme!$AO$8+Readme!$AO$12&gt;=Calculations!AG$2),VLOOKUP(Calculations!$S48,Data!$F$41:$S$61,4+Calculations!AG$2,FALSE),"")</f>
        <v>0</v>
      </c>
      <c r="AH48" s="199">
        <f>IF(AND($R$45&gt;=$Q48,Readme!$AO$8+Readme!$AO$12&gt;=Calculations!AH$2),VLOOKUP(Calculations!$S48,Data!$F$41:$S$61,4+Calculations!AH$2,FALSE),"")</f>
        <v>0</v>
      </c>
      <c r="AI48" s="199">
        <f>IF(AND($R$45&gt;=$Q48,Readme!$AO$8+Readme!$AO$12&gt;=Calculations!AI$2),VLOOKUP(Calculations!$S48,Data!$F$41:$S$61,4+Calculations!AI$2,FALSE),"")</f>
        <v>0</v>
      </c>
      <c r="AJ48" s="199">
        <f>IF(AND($R$45&gt;=$Q48,Readme!$AO$8+Readme!$AO$12&gt;=Calculations!AJ$2),VLOOKUP(Calculations!$S48,Data!$F$41:$S$61,4+Calculations!AJ$2,FALSE),"")</f>
        <v>0</v>
      </c>
      <c r="AK48" s="199">
        <f>IF(AND($R$45&gt;=$Q48,Readme!$AO$8+Readme!$AO$12&gt;=Calculations!AK$2),VLOOKUP(Calculations!$S48,Data!$F$41:$S$61,4+Calculations!AK$2,FALSE),"")</f>
        <v>0</v>
      </c>
      <c r="AL48" s="199">
        <f>IF(AND($R$45&gt;=$Q48,Readme!$AO$8+Readme!$AO$12&gt;=Calculations!AL$2),VLOOKUP(Calculations!$S48,Data!$F$41:$S$61,4+Calculations!AL$2,FALSE),"")</f>
        <v>0</v>
      </c>
      <c r="AM48" s="199" t="str">
        <f>IF(AND($R$45&gt;=$Q48,Readme!$AO$8+Readme!$AO$12&gt;=Calculations!AM$2),VLOOKUP(Calculations!$S48,Data!$F$41:$S$61,4+Calculations!AM$2,FALSE),"")</f>
        <v/>
      </c>
      <c r="AN48" s="199" t="str">
        <f>IF(AND($R$45&gt;=$Q48,Readme!$AO$8+Readme!$AO$12&gt;=Calculations!AN$2),VLOOKUP(Calculations!$S48,Data!$F$41:$S$61,4+Calculations!AN$2,FALSE),"")</f>
        <v/>
      </c>
      <c r="AO48" s="161"/>
      <c r="AP48" s="195"/>
    </row>
    <row r="49" spans="2:42">
      <c r="B49" s="189"/>
      <c r="C49" s="161"/>
      <c r="D49" s="161"/>
      <c r="E49" s="161"/>
      <c r="F49" s="161"/>
      <c r="G49" s="161"/>
      <c r="H49" s="161"/>
      <c r="I49" s="161"/>
      <c r="J49" s="161"/>
      <c r="K49" s="161"/>
      <c r="L49" s="161"/>
      <c r="M49" s="161"/>
      <c r="N49" s="161"/>
      <c r="O49" s="161">
        <v>39</v>
      </c>
      <c r="P49" s="161"/>
      <c r="Q49" s="161">
        <v>5</v>
      </c>
      <c r="R49" s="161"/>
      <c r="S49" s="161" t="str">
        <f>IF($R$45&gt;=$Q49,IF(VLOOKUP($Q49,Data!$C$41:$G$61,4,FALSE)="","",VLOOKUP($Q49,Data!$C$41:$G$61,4,FALSE)),"")</f>
        <v>Basic EPS Excluding Extraordinary Items</v>
      </c>
      <c r="T49" s="161" t="str">
        <f>IF($R$45&gt;=$Q49,IF(VLOOKUP($Q49,Data!$C$41:$G$61,5,FALSE)="","",VLOOKUP($Q49,Data!$C$41:$G$61,5,FALSE)),"")</f>
        <v/>
      </c>
      <c r="U49" s="161"/>
      <c r="V49" s="161"/>
      <c r="W49" s="161"/>
      <c r="X49" s="161"/>
      <c r="Y49" s="161"/>
      <c r="Z49" s="161"/>
      <c r="AA49" s="161"/>
      <c r="AB49" s="161"/>
      <c r="AC49" s="161"/>
      <c r="AD49" s="161"/>
      <c r="AE49" s="199">
        <f>IF(AND($R$45&gt;=$Q49,Readme!$AO$8+Readme!$AO$12&gt;=Calculations!AE$2),VLOOKUP(Calculations!$S49,Data!$F$41:$S$61,4+Calculations!AE$2,FALSE),"")</f>
        <v>0</v>
      </c>
      <c r="AF49" s="199">
        <f>IF(AND($R$45&gt;=$Q49,Readme!$AO$8+Readme!$AO$12&gt;=Calculations!AF$2),VLOOKUP(Calculations!$S49,Data!$F$41:$S$61,4+Calculations!AF$2,FALSE),"")</f>
        <v>0</v>
      </c>
      <c r="AG49" s="199">
        <f>IF(AND($R$45&gt;=$Q49,Readme!$AO$8+Readme!$AO$12&gt;=Calculations!AG$2),VLOOKUP(Calculations!$S49,Data!$F$41:$S$61,4+Calculations!AG$2,FALSE),"")</f>
        <v>0</v>
      </c>
      <c r="AH49" s="199">
        <f>IF(AND($R$45&gt;=$Q49,Readme!$AO$8+Readme!$AO$12&gt;=Calculations!AH$2),VLOOKUP(Calculations!$S49,Data!$F$41:$S$61,4+Calculations!AH$2,FALSE),"")</f>
        <v>0</v>
      </c>
      <c r="AI49" s="199">
        <f>IF(AND($R$45&gt;=$Q49,Readme!$AO$8+Readme!$AO$12&gt;=Calculations!AI$2),VLOOKUP(Calculations!$S49,Data!$F$41:$S$61,4+Calculations!AI$2,FALSE),"")</f>
        <v>0</v>
      </c>
      <c r="AJ49" s="199">
        <f>IF(AND($R$45&gt;=$Q49,Readme!$AO$8+Readme!$AO$12&gt;=Calculations!AJ$2),VLOOKUP(Calculations!$S49,Data!$F$41:$S$61,4+Calculations!AJ$2,FALSE),"")</f>
        <v>0</v>
      </c>
      <c r="AK49" s="199">
        <f>IF(AND($R$45&gt;=$Q49,Readme!$AO$8+Readme!$AO$12&gt;=Calculations!AK$2),VLOOKUP(Calculations!$S49,Data!$F$41:$S$61,4+Calculations!AK$2,FALSE),"")</f>
        <v>0</v>
      </c>
      <c r="AL49" s="199">
        <f>IF(AND($R$45&gt;=$Q49,Readme!$AO$8+Readme!$AO$12&gt;=Calculations!AL$2),VLOOKUP(Calculations!$S49,Data!$F$41:$S$61,4+Calculations!AL$2,FALSE),"")</f>
        <v>0</v>
      </c>
      <c r="AM49" s="199" t="str">
        <f>IF(AND($R$45&gt;=$Q49,Readme!$AO$8+Readme!$AO$12&gt;=Calculations!AM$2),VLOOKUP(Calculations!$S49,Data!$F$41:$S$61,4+Calculations!AM$2,FALSE),"")</f>
        <v/>
      </c>
      <c r="AN49" s="199" t="str">
        <f>IF(AND($R$45&gt;=$Q49,Readme!$AO$8+Readme!$AO$12&gt;=Calculations!AN$2),VLOOKUP(Calculations!$S49,Data!$F$41:$S$61,4+Calculations!AN$2,FALSE),"")</f>
        <v/>
      </c>
      <c r="AO49" s="161"/>
      <c r="AP49" s="195"/>
    </row>
    <row r="50" spans="2:42">
      <c r="B50" s="189"/>
      <c r="C50" s="161"/>
      <c r="D50" s="161"/>
      <c r="E50" s="161"/>
      <c r="F50" s="161"/>
      <c r="G50" s="161"/>
      <c r="H50" s="161"/>
      <c r="I50" s="161"/>
      <c r="J50" s="161"/>
      <c r="K50" s="161"/>
      <c r="L50" s="161"/>
      <c r="M50" s="161"/>
      <c r="N50" s="161"/>
      <c r="O50" s="161">
        <v>40</v>
      </c>
      <c r="P50" s="161"/>
      <c r="Q50" s="161">
        <v>6</v>
      </c>
      <c r="R50" s="161"/>
      <c r="S50" s="161" t="str">
        <f>IF($R$45&gt;=$Q50,IF(VLOOKUP($Q50,Data!$C$41:$G$61,4,FALSE)="","",VLOOKUP($Q50,Data!$C$41:$G$61,4,FALSE)),"")</f>
        <v>Basic EPS Including Extraordinary Items</v>
      </c>
      <c r="T50" s="161" t="str">
        <f>IF($R$45&gt;=$Q50,IF(VLOOKUP($Q50,Data!$C$41:$G$61,5,FALSE)="","",VLOOKUP($Q50,Data!$C$41:$G$61,5,FALSE)),"")</f>
        <v/>
      </c>
      <c r="U50" s="161"/>
      <c r="V50" s="161"/>
      <c r="W50" s="161"/>
      <c r="X50" s="161"/>
      <c r="Y50" s="161"/>
      <c r="Z50" s="161"/>
      <c r="AA50" s="161"/>
      <c r="AB50" s="161"/>
      <c r="AC50" s="161"/>
      <c r="AD50" s="161"/>
      <c r="AE50" s="199">
        <f>IF(AND($R$45&gt;=$Q50,Readme!$AO$8+Readme!$AO$12&gt;=Calculations!AE$2),VLOOKUP(Calculations!$S50,Data!$F$41:$S$61,4+Calculations!AE$2,FALSE),"")</f>
        <v>0</v>
      </c>
      <c r="AF50" s="199">
        <f>IF(AND($R$45&gt;=$Q50,Readme!$AO$8+Readme!$AO$12&gt;=Calculations!AF$2),VLOOKUP(Calculations!$S50,Data!$F$41:$S$61,4+Calculations!AF$2,FALSE),"")</f>
        <v>0</v>
      </c>
      <c r="AG50" s="199">
        <f>IF(AND($R$45&gt;=$Q50,Readme!$AO$8+Readme!$AO$12&gt;=Calculations!AG$2),VLOOKUP(Calculations!$S50,Data!$F$41:$S$61,4+Calculations!AG$2,FALSE),"")</f>
        <v>0</v>
      </c>
      <c r="AH50" s="199">
        <f>IF(AND($R$45&gt;=$Q50,Readme!$AO$8+Readme!$AO$12&gt;=Calculations!AH$2),VLOOKUP(Calculations!$S50,Data!$F$41:$S$61,4+Calculations!AH$2,FALSE),"")</f>
        <v>0</v>
      </c>
      <c r="AI50" s="199">
        <f>IF(AND($R$45&gt;=$Q50,Readme!$AO$8+Readme!$AO$12&gt;=Calculations!AI$2),VLOOKUP(Calculations!$S50,Data!$F$41:$S$61,4+Calculations!AI$2,FALSE),"")</f>
        <v>0</v>
      </c>
      <c r="AJ50" s="199">
        <f>IF(AND($R$45&gt;=$Q50,Readme!$AO$8+Readme!$AO$12&gt;=Calculations!AJ$2),VLOOKUP(Calculations!$S50,Data!$F$41:$S$61,4+Calculations!AJ$2,FALSE),"")</f>
        <v>0</v>
      </c>
      <c r="AK50" s="199">
        <f>IF(AND($R$45&gt;=$Q50,Readme!$AO$8+Readme!$AO$12&gt;=Calculations!AK$2),VLOOKUP(Calculations!$S50,Data!$F$41:$S$61,4+Calculations!AK$2,FALSE),"")</f>
        <v>0</v>
      </c>
      <c r="AL50" s="199">
        <f>IF(AND($R$45&gt;=$Q50,Readme!$AO$8+Readme!$AO$12&gt;=Calculations!AL$2),VLOOKUP(Calculations!$S50,Data!$F$41:$S$61,4+Calculations!AL$2,FALSE),"")</f>
        <v>0</v>
      </c>
      <c r="AM50" s="199" t="str">
        <f>IF(AND($R$45&gt;=$Q50,Readme!$AO$8+Readme!$AO$12&gt;=Calculations!AM$2),VLOOKUP(Calculations!$S50,Data!$F$41:$S$61,4+Calculations!AM$2,FALSE),"")</f>
        <v/>
      </c>
      <c r="AN50" s="199" t="str">
        <f>IF(AND($R$45&gt;=$Q50,Readme!$AO$8+Readme!$AO$12&gt;=Calculations!AN$2),VLOOKUP(Calculations!$S50,Data!$F$41:$S$61,4+Calculations!AN$2,FALSE),"")</f>
        <v/>
      </c>
      <c r="AO50" s="161"/>
      <c r="AP50" s="195"/>
    </row>
    <row r="51" spans="2:42">
      <c r="B51" s="189"/>
      <c r="C51" s="161"/>
      <c r="D51" s="161"/>
      <c r="E51" s="161"/>
      <c r="F51" s="161"/>
      <c r="G51" s="161"/>
      <c r="H51" s="161"/>
      <c r="I51" s="161"/>
      <c r="J51" s="161"/>
      <c r="K51" s="161"/>
      <c r="L51" s="161"/>
      <c r="M51" s="161"/>
      <c r="N51" s="161"/>
      <c r="O51" s="161">
        <v>41</v>
      </c>
      <c r="P51" s="161"/>
      <c r="Q51" s="161">
        <v>7</v>
      </c>
      <c r="R51" s="161"/>
      <c r="S51" s="161" t="str">
        <f>IF($R$45&gt;=$Q51,IF(VLOOKUP($Q51,Data!$C$41:$G$61,4,FALSE)="","",VLOOKUP($Q51,Data!$C$41:$G$61,4,FALSE)),"")</f>
        <v>Diluted Weighted Average Shares</v>
      </c>
      <c r="T51" s="161" t="str">
        <f>IF($R$45&gt;=$Q51,IF(VLOOKUP($Q51,Data!$C$41:$G$61,5,FALSE)="","",VLOOKUP($Q51,Data!$C$41:$G$61,5,FALSE)),"")</f>
        <v/>
      </c>
      <c r="U51" s="161"/>
      <c r="V51" s="161"/>
      <c r="W51" s="161"/>
      <c r="X51" s="161"/>
      <c r="Y51" s="161"/>
      <c r="Z51" s="161"/>
      <c r="AA51" s="161"/>
      <c r="AB51" s="161"/>
      <c r="AC51" s="161"/>
      <c r="AD51" s="161"/>
      <c r="AE51" s="199">
        <f>IF(AND($R$45&gt;=$Q51,Readme!$AO$8+Readme!$AO$12&gt;=Calculations!AE$2),VLOOKUP(Calculations!$S51,Data!$F$41:$S$61,4+Calculations!AE$2,FALSE),"")</f>
        <v>0</v>
      </c>
      <c r="AF51" s="199">
        <f>IF(AND($R$45&gt;=$Q51,Readme!$AO$8+Readme!$AO$12&gt;=Calculations!AF$2),VLOOKUP(Calculations!$S51,Data!$F$41:$S$61,4+Calculations!AF$2,FALSE),"")</f>
        <v>0</v>
      </c>
      <c r="AG51" s="199">
        <f>IF(AND($R$45&gt;=$Q51,Readme!$AO$8+Readme!$AO$12&gt;=Calculations!AG$2),VLOOKUP(Calculations!$S51,Data!$F$41:$S$61,4+Calculations!AG$2,FALSE),"")</f>
        <v>0</v>
      </c>
      <c r="AH51" s="199">
        <f>IF(AND($R$45&gt;=$Q51,Readme!$AO$8+Readme!$AO$12&gt;=Calculations!AH$2),VLOOKUP(Calculations!$S51,Data!$F$41:$S$61,4+Calculations!AH$2,FALSE),"")</f>
        <v>0</v>
      </c>
      <c r="AI51" s="199">
        <f>IF(AND($R$45&gt;=$Q51,Readme!$AO$8+Readme!$AO$12&gt;=Calculations!AI$2),VLOOKUP(Calculations!$S51,Data!$F$41:$S$61,4+Calculations!AI$2,FALSE),"")</f>
        <v>0</v>
      </c>
      <c r="AJ51" s="199">
        <f>IF(AND($R$45&gt;=$Q51,Readme!$AO$8+Readme!$AO$12&gt;=Calculations!AJ$2),VLOOKUP(Calculations!$S51,Data!$F$41:$S$61,4+Calculations!AJ$2,FALSE),"")</f>
        <v>0</v>
      </c>
      <c r="AK51" s="199">
        <f>IF(AND($R$45&gt;=$Q51,Readme!$AO$8+Readme!$AO$12&gt;=Calculations!AK$2),VLOOKUP(Calculations!$S51,Data!$F$41:$S$61,4+Calculations!AK$2,FALSE),"")</f>
        <v>0</v>
      </c>
      <c r="AL51" s="199">
        <f>IF(AND($R$45&gt;=$Q51,Readme!$AO$8+Readme!$AO$12&gt;=Calculations!AL$2),VLOOKUP(Calculations!$S51,Data!$F$41:$S$61,4+Calculations!AL$2,FALSE),"")</f>
        <v>0</v>
      </c>
      <c r="AM51" s="199" t="str">
        <f>IF(AND($R$45&gt;=$Q51,Readme!$AO$8+Readme!$AO$12&gt;=Calculations!AM$2),VLOOKUP(Calculations!$S51,Data!$F$41:$S$61,4+Calculations!AM$2,FALSE),"")</f>
        <v/>
      </c>
      <c r="AN51" s="199" t="str">
        <f>IF(AND($R$45&gt;=$Q51,Readme!$AO$8+Readme!$AO$12&gt;=Calculations!AN$2),VLOOKUP(Calculations!$S51,Data!$F$41:$S$61,4+Calculations!AN$2,FALSE),"")</f>
        <v/>
      </c>
      <c r="AO51" s="161"/>
      <c r="AP51" s="195"/>
    </row>
    <row r="52" spans="2:42">
      <c r="B52" s="189"/>
      <c r="C52" s="161"/>
      <c r="D52" s="161"/>
      <c r="E52" s="161"/>
      <c r="F52" s="161"/>
      <c r="G52" s="161"/>
      <c r="H52" s="161"/>
      <c r="I52" s="161"/>
      <c r="J52" s="161"/>
      <c r="K52" s="161"/>
      <c r="L52" s="161"/>
      <c r="M52" s="161"/>
      <c r="N52" s="161"/>
      <c r="O52" s="161">
        <v>42</v>
      </c>
      <c r="P52" s="161"/>
      <c r="Q52" s="161">
        <v>8</v>
      </c>
      <c r="R52" s="161"/>
      <c r="S52" s="161" t="str">
        <f>IF($R$45&gt;=$Q52,IF(VLOOKUP($Q52,Data!$C$41:$G$61,4,FALSE)="","",VLOOKUP($Q52,Data!$C$41:$G$61,4,FALSE)),"")</f>
        <v>Diluted EPS Excluding Extrordinary Items</v>
      </c>
      <c r="T52" s="161" t="str">
        <f>IF($R$45&gt;=$Q52,IF(VLOOKUP($Q52,Data!$C$41:$G$61,5,FALSE)="","",VLOOKUP($Q52,Data!$C$41:$G$61,5,FALSE)),"")</f>
        <v/>
      </c>
      <c r="U52" s="161"/>
      <c r="V52" s="161"/>
      <c r="W52" s="161"/>
      <c r="X52" s="161"/>
      <c r="Y52" s="161"/>
      <c r="Z52" s="161"/>
      <c r="AA52" s="161"/>
      <c r="AB52" s="161"/>
      <c r="AC52" s="161"/>
      <c r="AD52" s="161"/>
      <c r="AE52" s="199">
        <f>IF(AND($R$45&gt;=$Q52,Readme!$AO$8+Readme!$AO$12&gt;=Calculations!AE$2),VLOOKUP(Calculations!$S52,Data!$F$41:$S$61,4+Calculations!AE$2,FALSE),"")</f>
        <v>0</v>
      </c>
      <c r="AF52" s="199">
        <f>IF(AND($R$45&gt;=$Q52,Readme!$AO$8+Readme!$AO$12&gt;=Calculations!AF$2),VLOOKUP(Calculations!$S52,Data!$F$41:$S$61,4+Calculations!AF$2,FALSE),"")</f>
        <v>0</v>
      </c>
      <c r="AG52" s="199">
        <f>IF(AND($R$45&gt;=$Q52,Readme!$AO$8+Readme!$AO$12&gt;=Calculations!AG$2),VLOOKUP(Calculations!$S52,Data!$F$41:$S$61,4+Calculations!AG$2,FALSE),"")</f>
        <v>0</v>
      </c>
      <c r="AH52" s="199">
        <f>IF(AND($R$45&gt;=$Q52,Readme!$AO$8+Readme!$AO$12&gt;=Calculations!AH$2),VLOOKUP(Calculations!$S52,Data!$F$41:$S$61,4+Calculations!AH$2,FALSE),"")</f>
        <v>0</v>
      </c>
      <c r="AI52" s="199">
        <f>IF(AND($R$45&gt;=$Q52,Readme!$AO$8+Readme!$AO$12&gt;=Calculations!AI$2),VLOOKUP(Calculations!$S52,Data!$F$41:$S$61,4+Calculations!AI$2,FALSE),"")</f>
        <v>0</v>
      </c>
      <c r="AJ52" s="199">
        <f>IF(AND($R$45&gt;=$Q52,Readme!$AO$8+Readme!$AO$12&gt;=Calculations!AJ$2),VLOOKUP(Calculations!$S52,Data!$F$41:$S$61,4+Calculations!AJ$2,FALSE),"")</f>
        <v>0</v>
      </c>
      <c r="AK52" s="199">
        <f>IF(AND($R$45&gt;=$Q52,Readme!$AO$8+Readme!$AO$12&gt;=Calculations!AK$2),VLOOKUP(Calculations!$S52,Data!$F$41:$S$61,4+Calculations!AK$2,FALSE),"")</f>
        <v>0</v>
      </c>
      <c r="AL52" s="199">
        <f>IF(AND($R$45&gt;=$Q52,Readme!$AO$8+Readme!$AO$12&gt;=Calculations!AL$2),VLOOKUP(Calculations!$S52,Data!$F$41:$S$61,4+Calculations!AL$2,FALSE),"")</f>
        <v>0</v>
      </c>
      <c r="AM52" s="199" t="str">
        <f>IF(AND($R$45&gt;=$Q52,Readme!$AO$8+Readme!$AO$12&gt;=Calculations!AM$2),VLOOKUP(Calculations!$S52,Data!$F$41:$S$61,4+Calculations!AM$2,FALSE),"")</f>
        <v/>
      </c>
      <c r="AN52" s="199" t="str">
        <f>IF(AND($R$45&gt;=$Q52,Readme!$AO$8+Readme!$AO$12&gt;=Calculations!AN$2),VLOOKUP(Calculations!$S52,Data!$F$41:$S$61,4+Calculations!AN$2,FALSE),"")</f>
        <v/>
      </c>
      <c r="AO52" s="161"/>
      <c r="AP52" s="195"/>
    </row>
    <row r="53" spans="2:42">
      <c r="B53" s="189"/>
      <c r="C53" s="161"/>
      <c r="D53" s="161"/>
      <c r="E53" s="161"/>
      <c r="F53" s="161"/>
      <c r="G53" s="161"/>
      <c r="H53" s="161"/>
      <c r="I53" s="161"/>
      <c r="J53" s="161"/>
      <c r="K53" s="161"/>
      <c r="L53" s="161"/>
      <c r="M53" s="161"/>
      <c r="N53" s="161"/>
      <c r="O53" s="161">
        <v>43</v>
      </c>
      <c r="P53" s="161"/>
      <c r="Q53" s="161">
        <v>9</v>
      </c>
      <c r="R53" s="161"/>
      <c r="S53" s="161" t="str">
        <f>IF($R$45&gt;=$Q53,IF(VLOOKUP($Q53,Data!$C$41:$G$61,4,FALSE)="","",VLOOKUP($Q53,Data!$C$41:$G$61,4,FALSE)),"")</f>
        <v>Diluted EPS Including Extraordinary Items</v>
      </c>
      <c r="T53" s="161" t="str">
        <f>IF($R$45&gt;=$Q53,IF(VLOOKUP($Q53,Data!$C$41:$G$61,5,FALSE)="","",VLOOKUP($Q53,Data!$C$41:$G$61,5,FALSE)),"")</f>
        <v/>
      </c>
      <c r="U53" s="161"/>
      <c r="V53" s="161"/>
      <c r="W53" s="161"/>
      <c r="X53" s="161"/>
      <c r="Y53" s="161"/>
      <c r="Z53" s="161"/>
      <c r="AA53" s="161"/>
      <c r="AB53" s="161"/>
      <c r="AC53" s="161"/>
      <c r="AD53" s="161"/>
      <c r="AE53" s="199">
        <f>IF(AND($R$45&gt;=$Q53,Readme!$AO$8+Readme!$AO$12&gt;=Calculations!AE$2),VLOOKUP(Calculations!$S53,Data!$F$41:$S$61,4+Calculations!AE$2,FALSE),"")</f>
        <v>0</v>
      </c>
      <c r="AF53" s="199">
        <f>IF(AND($R$45&gt;=$Q53,Readme!$AO$8+Readme!$AO$12&gt;=Calculations!AF$2),VLOOKUP(Calculations!$S53,Data!$F$41:$S$61,4+Calculations!AF$2,FALSE),"")</f>
        <v>0</v>
      </c>
      <c r="AG53" s="199">
        <f>IF(AND($R$45&gt;=$Q53,Readme!$AO$8+Readme!$AO$12&gt;=Calculations!AG$2),VLOOKUP(Calculations!$S53,Data!$F$41:$S$61,4+Calculations!AG$2,FALSE),"")</f>
        <v>0</v>
      </c>
      <c r="AH53" s="199">
        <f>IF(AND($R$45&gt;=$Q53,Readme!$AO$8+Readme!$AO$12&gt;=Calculations!AH$2),VLOOKUP(Calculations!$S53,Data!$F$41:$S$61,4+Calculations!AH$2,FALSE),"")</f>
        <v>0</v>
      </c>
      <c r="AI53" s="199">
        <f>IF(AND($R$45&gt;=$Q53,Readme!$AO$8+Readme!$AO$12&gt;=Calculations!AI$2),VLOOKUP(Calculations!$S53,Data!$F$41:$S$61,4+Calculations!AI$2,FALSE),"")</f>
        <v>0</v>
      </c>
      <c r="AJ53" s="199">
        <f>IF(AND($R$45&gt;=$Q53,Readme!$AO$8+Readme!$AO$12&gt;=Calculations!AJ$2),VLOOKUP(Calculations!$S53,Data!$F$41:$S$61,4+Calculations!AJ$2,FALSE),"")</f>
        <v>0</v>
      </c>
      <c r="AK53" s="199">
        <f>IF(AND($R$45&gt;=$Q53,Readme!$AO$8+Readme!$AO$12&gt;=Calculations!AK$2),VLOOKUP(Calculations!$S53,Data!$F$41:$S$61,4+Calculations!AK$2,FALSE),"")</f>
        <v>0</v>
      </c>
      <c r="AL53" s="199">
        <f>IF(AND($R$45&gt;=$Q53,Readme!$AO$8+Readme!$AO$12&gt;=Calculations!AL$2),VLOOKUP(Calculations!$S53,Data!$F$41:$S$61,4+Calculations!AL$2,FALSE),"")</f>
        <v>0</v>
      </c>
      <c r="AM53" s="199" t="str">
        <f>IF(AND($R$45&gt;=$Q53,Readme!$AO$8+Readme!$AO$12&gt;=Calculations!AM$2),VLOOKUP(Calculations!$S53,Data!$F$41:$S$61,4+Calculations!AM$2,FALSE),"")</f>
        <v/>
      </c>
      <c r="AN53" s="199" t="str">
        <f>IF(AND($R$45&gt;=$Q53,Readme!$AO$8+Readme!$AO$12&gt;=Calculations!AN$2),VLOOKUP(Calculations!$S53,Data!$F$41:$S$61,4+Calculations!AN$2,FALSE),"")</f>
        <v/>
      </c>
      <c r="AO53" s="161"/>
      <c r="AP53" s="195"/>
    </row>
    <row r="54" spans="2:42">
      <c r="B54" s="189"/>
      <c r="C54" s="161"/>
      <c r="D54" s="161"/>
      <c r="E54" s="161"/>
      <c r="F54" s="161"/>
      <c r="G54" s="161"/>
      <c r="H54" s="161"/>
      <c r="I54" s="161"/>
      <c r="J54" s="161"/>
      <c r="K54" s="161"/>
      <c r="L54" s="161"/>
      <c r="M54" s="161"/>
      <c r="N54" s="161"/>
      <c r="O54" s="161">
        <v>44</v>
      </c>
      <c r="P54" s="161"/>
      <c r="Q54" s="161">
        <v>10</v>
      </c>
      <c r="R54" s="161"/>
      <c r="S54" s="161" t="str">
        <f>IF($R$45&gt;=$Q54,IF(VLOOKUP($Q54,Data!$C$41:$G$61,4,FALSE)="","",VLOOKUP($Q54,Data!$C$41:$G$61,4,FALSE)),"")</f>
        <v>Dividends per Share - Common Stock Primary Issue</v>
      </c>
      <c r="T54" s="161" t="str">
        <f>IF($R$45&gt;=$Q54,IF(VLOOKUP($Q54,Data!$C$41:$G$61,5,FALSE)="","",VLOOKUP($Q54,Data!$C$41:$G$61,5,FALSE)),"")</f>
        <v/>
      </c>
      <c r="U54" s="161"/>
      <c r="V54" s="161"/>
      <c r="W54" s="161"/>
      <c r="X54" s="161"/>
      <c r="Y54" s="161"/>
      <c r="Z54" s="161"/>
      <c r="AA54" s="161"/>
      <c r="AB54" s="161"/>
      <c r="AC54" s="161"/>
      <c r="AD54" s="161"/>
      <c r="AE54" s="199">
        <f>IF(AND($R$45&gt;=$Q54,Readme!$AO$8+Readme!$AO$12&gt;=Calculations!AE$2),VLOOKUP(Calculations!$S54,Data!$F$41:$S$61,4+Calculations!AE$2,FALSE),"")</f>
        <v>0</v>
      </c>
      <c r="AF54" s="199">
        <f>IF(AND($R$45&gt;=$Q54,Readme!$AO$8+Readme!$AO$12&gt;=Calculations!AF$2),VLOOKUP(Calculations!$S54,Data!$F$41:$S$61,4+Calculations!AF$2,FALSE),"")</f>
        <v>0</v>
      </c>
      <c r="AG54" s="199">
        <f>IF(AND($R$45&gt;=$Q54,Readme!$AO$8+Readme!$AO$12&gt;=Calculations!AG$2),VLOOKUP(Calculations!$S54,Data!$F$41:$S$61,4+Calculations!AG$2,FALSE),"")</f>
        <v>0</v>
      </c>
      <c r="AH54" s="199">
        <f>IF(AND($R$45&gt;=$Q54,Readme!$AO$8+Readme!$AO$12&gt;=Calculations!AH$2),VLOOKUP(Calculations!$S54,Data!$F$41:$S$61,4+Calculations!AH$2,FALSE),"")</f>
        <v>0</v>
      </c>
      <c r="AI54" s="199">
        <f>IF(AND($R$45&gt;=$Q54,Readme!$AO$8+Readme!$AO$12&gt;=Calculations!AI$2),VLOOKUP(Calculations!$S54,Data!$F$41:$S$61,4+Calculations!AI$2,FALSE),"")</f>
        <v>0</v>
      </c>
      <c r="AJ54" s="199">
        <f>IF(AND($R$45&gt;=$Q54,Readme!$AO$8+Readme!$AO$12&gt;=Calculations!AJ$2),VLOOKUP(Calculations!$S54,Data!$F$41:$S$61,4+Calculations!AJ$2,FALSE),"")</f>
        <v>0</v>
      </c>
      <c r="AK54" s="199">
        <f>IF(AND($R$45&gt;=$Q54,Readme!$AO$8+Readme!$AO$12&gt;=Calculations!AK$2),VLOOKUP(Calculations!$S54,Data!$F$41:$S$61,4+Calculations!AK$2,FALSE),"")</f>
        <v>0</v>
      </c>
      <c r="AL54" s="199">
        <f>IF(AND($R$45&gt;=$Q54,Readme!$AO$8+Readme!$AO$12&gt;=Calculations!AL$2),VLOOKUP(Calculations!$S54,Data!$F$41:$S$61,4+Calculations!AL$2,FALSE),"")</f>
        <v>0</v>
      </c>
      <c r="AM54" s="199" t="str">
        <f>IF(AND($R$45&gt;=$Q54,Readme!$AO$8+Readme!$AO$12&gt;=Calculations!AM$2),VLOOKUP(Calculations!$S54,Data!$F$41:$S$61,4+Calculations!AM$2,FALSE),"")</f>
        <v/>
      </c>
      <c r="AN54" s="199" t="str">
        <f>IF(AND($R$45&gt;=$Q54,Readme!$AO$8+Readme!$AO$12&gt;=Calculations!AN$2),VLOOKUP(Calculations!$S54,Data!$F$41:$S$61,4+Calculations!AN$2,FALSE),"")</f>
        <v/>
      </c>
      <c r="AO54" s="161"/>
      <c r="AP54" s="195"/>
    </row>
    <row r="55" spans="2:42">
      <c r="B55" s="189"/>
      <c r="C55" s="161"/>
      <c r="D55" s="161"/>
      <c r="E55" s="161"/>
      <c r="F55" s="161"/>
      <c r="G55" s="161"/>
      <c r="H55" s="161"/>
      <c r="I55" s="161"/>
      <c r="J55" s="161"/>
      <c r="K55" s="161"/>
      <c r="L55" s="161"/>
      <c r="M55" s="161"/>
      <c r="N55" s="161"/>
      <c r="O55" s="161">
        <v>45</v>
      </c>
      <c r="P55" s="161"/>
      <c r="Q55" s="161">
        <v>11</v>
      </c>
      <c r="R55" s="161"/>
      <c r="S55" s="161" t="str">
        <f>IF($R$45&gt;=$Q55,IF(VLOOKUP($Q55,Data!$C$41:$G$61,4,FALSE)="","",VLOOKUP($Q55,Data!$C$41:$G$61,4,FALSE)),"")</f>
        <v>Gross Dividends - Common Stock</v>
      </c>
      <c r="T55" s="161" t="str">
        <f>IF($R$45&gt;=$Q55,IF(VLOOKUP($Q55,Data!$C$41:$G$61,5,FALSE)="","",VLOOKUP($Q55,Data!$C$41:$G$61,5,FALSE)),"")</f>
        <v/>
      </c>
      <c r="U55" s="161"/>
      <c r="V55" s="161"/>
      <c r="W55" s="161"/>
      <c r="X55" s="161"/>
      <c r="Y55" s="161"/>
      <c r="Z55" s="161"/>
      <c r="AA55" s="161"/>
      <c r="AB55" s="161"/>
      <c r="AC55" s="161"/>
      <c r="AD55" s="161"/>
      <c r="AE55" s="199">
        <f>IF(AND($R$45&gt;=$Q55,Readme!$AO$8+Readme!$AO$12&gt;=Calculations!AE$2),VLOOKUP(Calculations!$S55,Data!$F$41:$S$61,4+Calculations!AE$2,FALSE),"")</f>
        <v>0</v>
      </c>
      <c r="AF55" s="199">
        <f>IF(AND($R$45&gt;=$Q55,Readme!$AO$8+Readme!$AO$12&gt;=Calculations!AF$2),VLOOKUP(Calculations!$S55,Data!$F$41:$S$61,4+Calculations!AF$2,FALSE),"")</f>
        <v>0</v>
      </c>
      <c r="AG55" s="199">
        <f>IF(AND($R$45&gt;=$Q55,Readme!$AO$8+Readme!$AO$12&gt;=Calculations!AG$2),VLOOKUP(Calculations!$S55,Data!$F$41:$S$61,4+Calculations!AG$2,FALSE),"")</f>
        <v>0</v>
      </c>
      <c r="AH55" s="199">
        <f>IF(AND($R$45&gt;=$Q55,Readme!$AO$8+Readme!$AO$12&gt;=Calculations!AH$2),VLOOKUP(Calculations!$S55,Data!$F$41:$S$61,4+Calculations!AH$2,FALSE),"")</f>
        <v>0</v>
      </c>
      <c r="AI55" s="199">
        <f>IF(AND($R$45&gt;=$Q55,Readme!$AO$8+Readme!$AO$12&gt;=Calculations!AI$2),VLOOKUP(Calculations!$S55,Data!$F$41:$S$61,4+Calculations!AI$2,FALSE),"")</f>
        <v>0</v>
      </c>
      <c r="AJ55" s="199">
        <f>IF(AND($R$45&gt;=$Q55,Readme!$AO$8+Readme!$AO$12&gt;=Calculations!AJ$2),VLOOKUP(Calculations!$S55,Data!$F$41:$S$61,4+Calculations!AJ$2,FALSE),"")</f>
        <v>0</v>
      </c>
      <c r="AK55" s="199">
        <f>IF(AND($R$45&gt;=$Q55,Readme!$AO$8+Readme!$AO$12&gt;=Calculations!AK$2),VLOOKUP(Calculations!$S55,Data!$F$41:$S$61,4+Calculations!AK$2,FALSE),"")</f>
        <v>0</v>
      </c>
      <c r="AL55" s="199">
        <f>IF(AND($R$45&gt;=$Q55,Readme!$AO$8+Readme!$AO$12&gt;=Calculations!AL$2),VLOOKUP(Calculations!$S55,Data!$F$41:$S$61,4+Calculations!AL$2,FALSE),"")</f>
        <v>0</v>
      </c>
      <c r="AM55" s="199" t="str">
        <f>IF(AND($R$45&gt;=$Q55,Readme!$AO$8+Readme!$AO$12&gt;=Calculations!AM$2),VLOOKUP(Calculations!$S55,Data!$F$41:$S$61,4+Calculations!AM$2,FALSE),"")</f>
        <v/>
      </c>
      <c r="AN55" s="199" t="str">
        <f>IF(AND($R$45&gt;=$Q55,Readme!$AO$8+Readme!$AO$12&gt;=Calculations!AN$2),VLOOKUP(Calculations!$S55,Data!$F$41:$S$61,4+Calculations!AN$2,FALSE),"")</f>
        <v/>
      </c>
      <c r="AO55" s="161"/>
      <c r="AP55" s="195"/>
    </row>
    <row r="56" spans="2:42">
      <c r="B56" s="189"/>
      <c r="C56" s="161"/>
      <c r="D56" s="161"/>
      <c r="E56" s="161"/>
      <c r="F56" s="161"/>
      <c r="G56" s="161"/>
      <c r="H56" s="161"/>
      <c r="I56" s="161"/>
      <c r="J56" s="161"/>
      <c r="K56" s="161"/>
      <c r="L56" s="161"/>
      <c r="M56" s="161"/>
      <c r="N56" s="161"/>
      <c r="O56" s="161">
        <v>46</v>
      </c>
      <c r="P56" s="161"/>
      <c r="Q56" s="161">
        <v>12</v>
      </c>
      <c r="R56" s="161"/>
      <c r="S56" s="161" t="str">
        <f>IF($R$45&gt;=$Q56,IF(VLOOKUP($Q56,Data!$C$41:$G$61,4,FALSE)="","",VLOOKUP($Q56,Data!$C$41:$G$61,4,FALSE)),"")</f>
        <v>Interest Expense, Supplemental</v>
      </c>
      <c r="T56" s="161" t="str">
        <f>IF($R$45&gt;=$Q56,IF(VLOOKUP($Q56,Data!$C$41:$G$61,5,FALSE)="","",VLOOKUP($Q56,Data!$C$41:$G$61,5,FALSE)),"")</f>
        <v/>
      </c>
      <c r="U56" s="161"/>
      <c r="V56" s="161"/>
      <c r="W56" s="161"/>
      <c r="X56" s="161"/>
      <c r="Y56" s="161"/>
      <c r="Z56" s="161"/>
      <c r="AA56" s="161"/>
      <c r="AB56" s="161"/>
      <c r="AC56" s="161"/>
      <c r="AD56" s="161"/>
      <c r="AE56" s="199">
        <f>IF(AND($R$45&gt;=$Q56,Readme!$AO$8+Readme!$AO$12&gt;=Calculations!AE$2),VLOOKUP(Calculations!$S56,Data!$F$41:$S$61,4+Calculations!AE$2,FALSE),"")</f>
        <v>0</v>
      </c>
      <c r="AF56" s="199">
        <f>IF(AND($R$45&gt;=$Q56,Readme!$AO$8+Readme!$AO$12&gt;=Calculations!AF$2),VLOOKUP(Calculations!$S56,Data!$F$41:$S$61,4+Calculations!AF$2,FALSE),"")</f>
        <v>0</v>
      </c>
      <c r="AG56" s="199">
        <f>IF(AND($R$45&gt;=$Q56,Readme!$AO$8+Readme!$AO$12&gt;=Calculations!AG$2),VLOOKUP(Calculations!$S56,Data!$F$41:$S$61,4+Calculations!AG$2,FALSE),"")</f>
        <v>0</v>
      </c>
      <c r="AH56" s="199">
        <f>IF(AND($R$45&gt;=$Q56,Readme!$AO$8+Readme!$AO$12&gt;=Calculations!AH$2),VLOOKUP(Calculations!$S56,Data!$F$41:$S$61,4+Calculations!AH$2,FALSE),"")</f>
        <v>0</v>
      </c>
      <c r="AI56" s="199">
        <f>IF(AND($R$45&gt;=$Q56,Readme!$AO$8+Readme!$AO$12&gt;=Calculations!AI$2),VLOOKUP(Calculations!$S56,Data!$F$41:$S$61,4+Calculations!AI$2,FALSE),"")</f>
        <v>0</v>
      </c>
      <c r="AJ56" s="199">
        <f>IF(AND($R$45&gt;=$Q56,Readme!$AO$8+Readme!$AO$12&gt;=Calculations!AJ$2),VLOOKUP(Calculations!$S56,Data!$F$41:$S$61,4+Calculations!AJ$2,FALSE),"")</f>
        <v>0</v>
      </c>
      <c r="AK56" s="199">
        <f>IF(AND($R$45&gt;=$Q56,Readme!$AO$8+Readme!$AO$12&gt;=Calculations!AK$2),VLOOKUP(Calculations!$S56,Data!$F$41:$S$61,4+Calculations!AK$2,FALSE),"")</f>
        <v>0</v>
      </c>
      <c r="AL56" s="199">
        <f>IF(AND($R$45&gt;=$Q56,Readme!$AO$8+Readme!$AO$12&gt;=Calculations!AL$2),VLOOKUP(Calculations!$S56,Data!$F$41:$S$61,4+Calculations!AL$2,FALSE),"")</f>
        <v>0</v>
      </c>
      <c r="AM56" s="199" t="str">
        <f>IF(AND($R$45&gt;=$Q56,Readme!$AO$8+Readme!$AO$12&gt;=Calculations!AM$2),VLOOKUP(Calculations!$S56,Data!$F$41:$S$61,4+Calculations!AM$2,FALSE),"")</f>
        <v/>
      </c>
      <c r="AN56" s="199" t="str">
        <f>IF(AND($R$45&gt;=$Q56,Readme!$AO$8+Readme!$AO$12&gt;=Calculations!AN$2),VLOOKUP(Calculations!$S56,Data!$F$41:$S$61,4+Calculations!AN$2,FALSE),"")</f>
        <v/>
      </c>
      <c r="AO56" s="161"/>
      <c r="AP56" s="195"/>
    </row>
    <row r="57" spans="2:42">
      <c r="B57" s="189"/>
      <c r="C57" s="161"/>
      <c r="D57" s="161"/>
      <c r="E57" s="161"/>
      <c r="F57" s="161"/>
      <c r="G57" s="161"/>
      <c r="H57" s="161"/>
      <c r="I57" s="161"/>
      <c r="J57" s="161"/>
      <c r="K57" s="161"/>
      <c r="L57" s="161"/>
      <c r="M57" s="161"/>
      <c r="N57" s="161"/>
      <c r="O57" s="161">
        <v>47</v>
      </c>
      <c r="P57" s="161"/>
      <c r="Q57" s="161">
        <v>13</v>
      </c>
      <c r="R57" s="161"/>
      <c r="S57" s="161" t="str">
        <f>IF($R$45&gt;=$Q57,IF(VLOOKUP($Q57,Data!$C$41:$G$61,4,FALSE)="","",VLOOKUP($Q57,Data!$C$41:$G$61,4,FALSE)),"")</f>
        <v>Depreciation, Supplemental</v>
      </c>
      <c r="T57" s="161" t="str">
        <f>IF($R$45&gt;=$Q57,IF(VLOOKUP($Q57,Data!$C$41:$G$61,5,FALSE)="","",VLOOKUP($Q57,Data!$C$41:$G$61,5,FALSE)),"")</f>
        <v/>
      </c>
      <c r="U57" s="161"/>
      <c r="V57" s="161"/>
      <c r="W57" s="161"/>
      <c r="X57" s="161"/>
      <c r="Y57" s="161"/>
      <c r="Z57" s="161"/>
      <c r="AA57" s="161"/>
      <c r="AB57" s="161"/>
      <c r="AC57" s="161"/>
      <c r="AD57" s="161"/>
      <c r="AE57" s="199">
        <f>IF(AND($R$45&gt;=$Q57,Readme!$AO$8+Readme!$AO$12&gt;=Calculations!AE$2),VLOOKUP(Calculations!$S57,Data!$F$41:$S$61,4+Calculations!AE$2,FALSE),"")</f>
        <v>0</v>
      </c>
      <c r="AF57" s="199">
        <f>IF(AND($R$45&gt;=$Q57,Readme!$AO$8+Readme!$AO$12&gt;=Calculations!AF$2),VLOOKUP(Calculations!$S57,Data!$F$41:$S$61,4+Calculations!AF$2,FALSE),"")</f>
        <v>0</v>
      </c>
      <c r="AG57" s="199">
        <f>IF(AND($R$45&gt;=$Q57,Readme!$AO$8+Readme!$AO$12&gt;=Calculations!AG$2),VLOOKUP(Calculations!$S57,Data!$F$41:$S$61,4+Calculations!AG$2,FALSE),"")</f>
        <v>0</v>
      </c>
      <c r="AH57" s="199">
        <f>IF(AND($R$45&gt;=$Q57,Readme!$AO$8+Readme!$AO$12&gt;=Calculations!AH$2),VLOOKUP(Calculations!$S57,Data!$F$41:$S$61,4+Calculations!AH$2,FALSE),"")</f>
        <v>0</v>
      </c>
      <c r="AI57" s="199">
        <f>IF(AND($R$45&gt;=$Q57,Readme!$AO$8+Readme!$AO$12&gt;=Calculations!AI$2),VLOOKUP(Calculations!$S57,Data!$F$41:$S$61,4+Calculations!AI$2,FALSE),"")</f>
        <v>0</v>
      </c>
      <c r="AJ57" s="199">
        <f>IF(AND($R$45&gt;=$Q57,Readme!$AO$8+Readme!$AO$12&gt;=Calculations!AJ$2),VLOOKUP(Calculations!$S57,Data!$F$41:$S$61,4+Calculations!AJ$2,FALSE),"")</f>
        <v>0</v>
      </c>
      <c r="AK57" s="199">
        <f>IF(AND($R$45&gt;=$Q57,Readme!$AO$8+Readme!$AO$12&gt;=Calculations!AK$2),VLOOKUP(Calculations!$S57,Data!$F$41:$S$61,4+Calculations!AK$2,FALSE),"")</f>
        <v>0</v>
      </c>
      <c r="AL57" s="199">
        <f>IF(AND($R$45&gt;=$Q57,Readme!$AO$8+Readme!$AO$12&gt;=Calculations!AL$2),VLOOKUP(Calculations!$S57,Data!$F$41:$S$61,4+Calculations!AL$2,FALSE),"")</f>
        <v>0</v>
      </c>
      <c r="AM57" s="199" t="str">
        <f>IF(AND($R$45&gt;=$Q57,Readme!$AO$8+Readme!$AO$12&gt;=Calculations!AM$2),VLOOKUP(Calculations!$S57,Data!$F$41:$S$61,4+Calculations!AM$2,FALSE),"")</f>
        <v/>
      </c>
      <c r="AN57" s="199" t="str">
        <f>IF(AND($R$45&gt;=$Q57,Readme!$AO$8+Readme!$AO$12&gt;=Calculations!AN$2),VLOOKUP(Calculations!$S57,Data!$F$41:$S$61,4+Calculations!AN$2,FALSE),"")</f>
        <v/>
      </c>
      <c r="AO57" s="161"/>
      <c r="AP57" s="195"/>
    </row>
    <row r="58" spans="2:42">
      <c r="B58" s="189"/>
      <c r="C58" s="161"/>
      <c r="D58" s="161"/>
      <c r="E58" s="161"/>
      <c r="F58" s="161"/>
      <c r="G58" s="161"/>
      <c r="H58" s="161"/>
      <c r="I58" s="161"/>
      <c r="J58" s="161"/>
      <c r="K58" s="161"/>
      <c r="L58" s="161"/>
      <c r="M58" s="161"/>
      <c r="N58" s="161"/>
      <c r="O58" s="161">
        <v>48</v>
      </c>
      <c r="P58" s="161"/>
      <c r="Q58" s="161">
        <v>14</v>
      </c>
      <c r="R58" s="161"/>
      <c r="S58" s="161" t="str">
        <f>IF($R$45&gt;=$Q58,IF(VLOOKUP($Q58,Data!$C$41:$G$61,4,FALSE)="","",VLOOKUP($Q58,Data!$C$41:$G$61,4,FALSE)),"")</f>
        <v>Normalized EBITDA</v>
      </c>
      <c r="T58" s="161" t="str">
        <f>IF($R$45&gt;=$Q58,IF(VLOOKUP($Q58,Data!$C$41:$G$61,5,FALSE)="","",VLOOKUP($Q58,Data!$C$41:$G$61,5,FALSE)),"")</f>
        <v/>
      </c>
      <c r="U58" s="161"/>
      <c r="V58" s="161"/>
      <c r="W58" s="161"/>
      <c r="X58" s="161"/>
      <c r="Y58" s="161"/>
      <c r="Z58" s="161"/>
      <c r="AA58" s="161"/>
      <c r="AB58" s="161"/>
      <c r="AC58" s="161"/>
      <c r="AD58" s="161"/>
      <c r="AE58" s="199">
        <f>IF(AND($R$45&gt;=$Q58,Readme!$AO$8+Readme!$AO$12&gt;=Calculations!AE$2),VLOOKUP(Calculations!$S58,Data!$F$41:$S$61,4+Calculations!AE$2,FALSE),"")</f>
        <v>0</v>
      </c>
      <c r="AF58" s="199">
        <f>IF(AND($R$45&gt;=$Q58,Readme!$AO$8+Readme!$AO$12&gt;=Calculations!AF$2),VLOOKUP(Calculations!$S58,Data!$F$41:$S$61,4+Calculations!AF$2,FALSE),"")</f>
        <v>0</v>
      </c>
      <c r="AG58" s="199">
        <f>IF(AND($R$45&gt;=$Q58,Readme!$AO$8+Readme!$AO$12&gt;=Calculations!AG$2),VLOOKUP(Calculations!$S58,Data!$F$41:$S$61,4+Calculations!AG$2,FALSE),"")</f>
        <v>0</v>
      </c>
      <c r="AH58" s="199">
        <f>IF(AND($R$45&gt;=$Q58,Readme!$AO$8+Readme!$AO$12&gt;=Calculations!AH$2),VLOOKUP(Calculations!$S58,Data!$F$41:$S$61,4+Calculations!AH$2,FALSE),"")</f>
        <v>0</v>
      </c>
      <c r="AI58" s="199">
        <f>IF(AND($R$45&gt;=$Q58,Readme!$AO$8+Readme!$AO$12&gt;=Calculations!AI$2),VLOOKUP(Calculations!$S58,Data!$F$41:$S$61,4+Calculations!AI$2,FALSE),"")</f>
        <v>0</v>
      </c>
      <c r="AJ58" s="199">
        <f>IF(AND($R$45&gt;=$Q58,Readme!$AO$8+Readme!$AO$12&gt;=Calculations!AJ$2),VLOOKUP(Calculations!$S58,Data!$F$41:$S$61,4+Calculations!AJ$2,FALSE),"")</f>
        <v>0</v>
      </c>
      <c r="AK58" s="199">
        <f>IF(AND($R$45&gt;=$Q58,Readme!$AO$8+Readme!$AO$12&gt;=Calculations!AK$2),VLOOKUP(Calculations!$S58,Data!$F$41:$S$61,4+Calculations!AK$2,FALSE),"")</f>
        <v>0</v>
      </c>
      <c r="AL58" s="199">
        <f>IF(AND($R$45&gt;=$Q58,Readme!$AO$8+Readme!$AO$12&gt;=Calculations!AL$2),VLOOKUP(Calculations!$S58,Data!$F$41:$S$61,4+Calculations!AL$2,FALSE),"")</f>
        <v>0</v>
      </c>
      <c r="AM58" s="199" t="str">
        <f>IF(AND($R$45&gt;=$Q58,Readme!$AO$8+Readme!$AO$12&gt;=Calculations!AM$2),VLOOKUP(Calculations!$S58,Data!$F$41:$S$61,4+Calculations!AM$2,FALSE),"")</f>
        <v/>
      </c>
      <c r="AN58" s="199" t="str">
        <f>IF(AND($R$45&gt;=$Q58,Readme!$AO$8+Readme!$AO$12&gt;=Calculations!AN$2),VLOOKUP(Calculations!$S58,Data!$F$41:$S$61,4+Calculations!AN$2,FALSE),"")</f>
        <v/>
      </c>
      <c r="AO58" s="161"/>
      <c r="AP58" s="195"/>
    </row>
    <row r="59" spans="2:42">
      <c r="B59" s="189"/>
      <c r="C59" s="161"/>
      <c r="D59" s="161"/>
      <c r="E59" s="161"/>
      <c r="F59" s="161"/>
      <c r="G59" s="161"/>
      <c r="H59" s="161"/>
      <c r="I59" s="161"/>
      <c r="J59" s="161"/>
      <c r="K59" s="161"/>
      <c r="L59" s="161"/>
      <c r="M59" s="161"/>
      <c r="N59" s="161"/>
      <c r="O59" s="161">
        <v>49</v>
      </c>
      <c r="P59" s="161"/>
      <c r="Q59" s="161">
        <v>15</v>
      </c>
      <c r="R59" s="161"/>
      <c r="S59" s="161" t="str">
        <f>IF($R$45&gt;=$Q59,IF(VLOOKUP($Q59,Data!$C$41:$G$61,4,FALSE)="","",VLOOKUP($Q59,Data!$C$41:$G$61,4,FALSE)),"")</f>
        <v>Normalized EBIT</v>
      </c>
      <c r="T59" s="161" t="str">
        <f>IF($R$45&gt;=$Q59,IF(VLOOKUP($Q59,Data!$C$41:$G$61,5,FALSE)="","",VLOOKUP($Q59,Data!$C$41:$G$61,5,FALSE)),"")</f>
        <v/>
      </c>
      <c r="U59" s="161"/>
      <c r="V59" s="161"/>
      <c r="W59" s="161"/>
      <c r="X59" s="161"/>
      <c r="Y59" s="161"/>
      <c r="Z59" s="161"/>
      <c r="AA59" s="161"/>
      <c r="AB59" s="161"/>
      <c r="AC59" s="161"/>
      <c r="AD59" s="161"/>
      <c r="AE59" s="199">
        <f>IF(AND($R$45&gt;=$Q59,Readme!$AO$8+Readme!$AO$12&gt;=Calculations!AE$2),VLOOKUP(Calculations!$S59,Data!$F$41:$S$61,4+Calculations!AE$2,FALSE),"")</f>
        <v>0</v>
      </c>
      <c r="AF59" s="199">
        <f>IF(AND($R$45&gt;=$Q59,Readme!$AO$8+Readme!$AO$12&gt;=Calculations!AF$2),VLOOKUP(Calculations!$S59,Data!$F$41:$S$61,4+Calculations!AF$2,FALSE),"")</f>
        <v>0</v>
      </c>
      <c r="AG59" s="199">
        <f>IF(AND($R$45&gt;=$Q59,Readme!$AO$8+Readme!$AO$12&gt;=Calculations!AG$2),VLOOKUP(Calculations!$S59,Data!$F$41:$S$61,4+Calculations!AG$2,FALSE),"")</f>
        <v>0</v>
      </c>
      <c r="AH59" s="199">
        <f>IF(AND($R$45&gt;=$Q59,Readme!$AO$8+Readme!$AO$12&gt;=Calculations!AH$2),VLOOKUP(Calculations!$S59,Data!$F$41:$S$61,4+Calculations!AH$2,FALSE),"")</f>
        <v>0</v>
      </c>
      <c r="AI59" s="199">
        <f>IF(AND($R$45&gt;=$Q59,Readme!$AO$8+Readme!$AO$12&gt;=Calculations!AI$2),VLOOKUP(Calculations!$S59,Data!$F$41:$S$61,4+Calculations!AI$2,FALSE),"")</f>
        <v>0</v>
      </c>
      <c r="AJ59" s="199">
        <f>IF(AND($R$45&gt;=$Q59,Readme!$AO$8+Readme!$AO$12&gt;=Calculations!AJ$2),VLOOKUP(Calculations!$S59,Data!$F$41:$S$61,4+Calculations!AJ$2,FALSE),"")</f>
        <v>0</v>
      </c>
      <c r="AK59" s="199">
        <f>IF(AND($R$45&gt;=$Q59,Readme!$AO$8+Readme!$AO$12&gt;=Calculations!AK$2),VLOOKUP(Calculations!$S59,Data!$F$41:$S$61,4+Calculations!AK$2,FALSE),"")</f>
        <v>0</v>
      </c>
      <c r="AL59" s="199">
        <f>IF(AND($R$45&gt;=$Q59,Readme!$AO$8+Readme!$AO$12&gt;=Calculations!AL$2),VLOOKUP(Calculations!$S59,Data!$F$41:$S$61,4+Calculations!AL$2,FALSE),"")</f>
        <v>0</v>
      </c>
      <c r="AM59" s="199" t="str">
        <f>IF(AND($R$45&gt;=$Q59,Readme!$AO$8+Readme!$AO$12&gt;=Calculations!AM$2),VLOOKUP(Calculations!$S59,Data!$F$41:$S$61,4+Calculations!AM$2,FALSE),"")</f>
        <v/>
      </c>
      <c r="AN59" s="199" t="str">
        <f>IF(AND($R$45&gt;=$Q59,Readme!$AO$8+Readme!$AO$12&gt;=Calculations!AN$2),VLOOKUP(Calculations!$S59,Data!$F$41:$S$61,4+Calculations!AN$2,FALSE),"")</f>
        <v/>
      </c>
      <c r="AO59" s="161"/>
      <c r="AP59" s="195"/>
    </row>
    <row r="60" spans="2:42">
      <c r="B60" s="189"/>
      <c r="C60" s="161"/>
      <c r="D60" s="161"/>
      <c r="E60" s="161"/>
      <c r="F60" s="161"/>
      <c r="G60" s="161"/>
      <c r="H60" s="161"/>
      <c r="I60" s="161"/>
      <c r="J60" s="161"/>
      <c r="K60" s="161"/>
      <c r="L60" s="161"/>
      <c r="M60" s="161"/>
      <c r="N60" s="161"/>
      <c r="O60" s="161">
        <v>50</v>
      </c>
      <c r="P60" s="161"/>
      <c r="Q60" s="161">
        <v>16</v>
      </c>
      <c r="R60" s="161"/>
      <c r="S60" s="161" t="str">
        <f>IF($R$45&gt;=$Q60,IF(VLOOKUP($Q60,Data!$C$41:$G$61,4,FALSE)="","",VLOOKUP($Q60,Data!$C$41:$G$61,4,FALSE)),"")</f>
        <v>Normalized Income Before Tax</v>
      </c>
      <c r="T60" s="161" t="str">
        <f>IF($R$45&gt;=$Q60,IF(VLOOKUP($Q60,Data!$C$41:$G$61,5,FALSE)="","",VLOOKUP($Q60,Data!$C$41:$G$61,5,FALSE)),"")</f>
        <v/>
      </c>
      <c r="U60" s="161"/>
      <c r="V60" s="161"/>
      <c r="W60" s="161"/>
      <c r="X60" s="161"/>
      <c r="Y60" s="161"/>
      <c r="Z60" s="161"/>
      <c r="AA60" s="161"/>
      <c r="AB60" s="161"/>
      <c r="AC60" s="161"/>
      <c r="AD60" s="161"/>
      <c r="AE60" s="199">
        <f>IF(AND($R$45&gt;=$Q60,Readme!$AO$8+Readme!$AO$12&gt;=Calculations!AE$2),VLOOKUP(Calculations!$S60,Data!$F$41:$S$61,4+Calculations!AE$2,FALSE),"")</f>
        <v>0</v>
      </c>
      <c r="AF60" s="199">
        <f>IF(AND($R$45&gt;=$Q60,Readme!$AO$8+Readme!$AO$12&gt;=Calculations!AF$2),VLOOKUP(Calculations!$S60,Data!$F$41:$S$61,4+Calculations!AF$2,FALSE),"")</f>
        <v>0</v>
      </c>
      <c r="AG60" s="199">
        <f>IF(AND($R$45&gt;=$Q60,Readme!$AO$8+Readme!$AO$12&gt;=Calculations!AG$2),VLOOKUP(Calculations!$S60,Data!$F$41:$S$61,4+Calculations!AG$2,FALSE),"")</f>
        <v>0</v>
      </c>
      <c r="AH60" s="199">
        <f>IF(AND($R$45&gt;=$Q60,Readme!$AO$8+Readme!$AO$12&gt;=Calculations!AH$2),VLOOKUP(Calculations!$S60,Data!$F$41:$S$61,4+Calculations!AH$2,FALSE),"")</f>
        <v>0</v>
      </c>
      <c r="AI60" s="199">
        <f>IF(AND($R$45&gt;=$Q60,Readme!$AO$8+Readme!$AO$12&gt;=Calculations!AI$2),VLOOKUP(Calculations!$S60,Data!$F$41:$S$61,4+Calculations!AI$2,FALSE),"")</f>
        <v>0</v>
      </c>
      <c r="AJ60" s="199">
        <f>IF(AND($R$45&gt;=$Q60,Readme!$AO$8+Readme!$AO$12&gt;=Calculations!AJ$2),VLOOKUP(Calculations!$S60,Data!$F$41:$S$61,4+Calculations!AJ$2,FALSE),"")</f>
        <v>0</v>
      </c>
      <c r="AK60" s="199">
        <f>IF(AND($R$45&gt;=$Q60,Readme!$AO$8+Readme!$AO$12&gt;=Calculations!AK$2),VLOOKUP(Calculations!$S60,Data!$F$41:$S$61,4+Calculations!AK$2,FALSE),"")</f>
        <v>0</v>
      </c>
      <c r="AL60" s="199">
        <f>IF(AND($R$45&gt;=$Q60,Readme!$AO$8+Readme!$AO$12&gt;=Calculations!AL$2),VLOOKUP(Calculations!$S60,Data!$F$41:$S$61,4+Calculations!AL$2,FALSE),"")</f>
        <v>0</v>
      </c>
      <c r="AM60" s="199" t="str">
        <f>IF(AND($R$45&gt;=$Q60,Readme!$AO$8+Readme!$AO$12&gt;=Calculations!AM$2),VLOOKUP(Calculations!$S60,Data!$F$41:$S$61,4+Calculations!AM$2,FALSE),"")</f>
        <v/>
      </c>
      <c r="AN60" s="199" t="str">
        <f>IF(AND($R$45&gt;=$Q60,Readme!$AO$8+Readme!$AO$12&gt;=Calculations!AN$2),VLOOKUP(Calculations!$S60,Data!$F$41:$S$61,4+Calculations!AN$2,FALSE),"")</f>
        <v/>
      </c>
      <c r="AO60" s="161"/>
      <c r="AP60" s="195"/>
    </row>
    <row r="61" spans="2:42">
      <c r="B61" s="189"/>
      <c r="C61" s="161"/>
      <c r="D61" s="161"/>
      <c r="E61" s="161"/>
      <c r="F61" s="161"/>
      <c r="G61" s="161"/>
      <c r="H61" s="161"/>
      <c r="I61" s="161"/>
      <c r="J61" s="161"/>
      <c r="K61" s="161"/>
      <c r="L61" s="161"/>
      <c r="M61" s="161"/>
      <c r="N61" s="161"/>
      <c r="O61" s="161">
        <v>51</v>
      </c>
      <c r="P61" s="161"/>
      <c r="Q61" s="161">
        <v>17</v>
      </c>
      <c r="R61" s="161"/>
      <c r="S61" s="161" t="str">
        <f>IF($R$45&gt;=$Q61,IF(VLOOKUP($Q61,Data!$C$41:$G$61,4,FALSE)="","",VLOOKUP($Q61,Data!$C$41:$G$61,4,FALSE)),"")</f>
        <v>Normalized Income After Taxes</v>
      </c>
      <c r="T61" s="161" t="str">
        <f>IF($R$45&gt;=$Q61,IF(VLOOKUP($Q61,Data!$C$41:$G$61,5,FALSE)="","",VLOOKUP($Q61,Data!$C$41:$G$61,5,FALSE)),"")</f>
        <v/>
      </c>
      <c r="U61" s="161"/>
      <c r="V61" s="161"/>
      <c r="W61" s="161"/>
      <c r="X61" s="161"/>
      <c r="Y61" s="161"/>
      <c r="Z61" s="161"/>
      <c r="AA61" s="161"/>
      <c r="AB61" s="161"/>
      <c r="AC61" s="161"/>
      <c r="AD61" s="161"/>
      <c r="AE61" s="199">
        <f>IF(AND($R$45&gt;=$Q61,Readme!$AO$8+Readme!$AO$12&gt;=Calculations!AE$2),VLOOKUP(Calculations!$S61,Data!$F$41:$S$61,4+Calculations!AE$2,FALSE),"")</f>
        <v>0</v>
      </c>
      <c r="AF61" s="199">
        <f>IF(AND($R$45&gt;=$Q61,Readme!$AO$8+Readme!$AO$12&gt;=Calculations!AF$2),VLOOKUP(Calculations!$S61,Data!$F$41:$S$61,4+Calculations!AF$2,FALSE),"")</f>
        <v>0</v>
      </c>
      <c r="AG61" s="199">
        <f>IF(AND($R$45&gt;=$Q61,Readme!$AO$8+Readme!$AO$12&gt;=Calculations!AG$2),VLOOKUP(Calculations!$S61,Data!$F$41:$S$61,4+Calculations!AG$2,FALSE),"")</f>
        <v>0</v>
      </c>
      <c r="AH61" s="199">
        <f>IF(AND($R$45&gt;=$Q61,Readme!$AO$8+Readme!$AO$12&gt;=Calculations!AH$2),VLOOKUP(Calculations!$S61,Data!$F$41:$S$61,4+Calculations!AH$2,FALSE),"")</f>
        <v>0</v>
      </c>
      <c r="AI61" s="199">
        <f>IF(AND($R$45&gt;=$Q61,Readme!$AO$8+Readme!$AO$12&gt;=Calculations!AI$2),VLOOKUP(Calculations!$S61,Data!$F$41:$S$61,4+Calculations!AI$2,FALSE),"")</f>
        <v>0</v>
      </c>
      <c r="AJ61" s="199">
        <f>IF(AND($R$45&gt;=$Q61,Readme!$AO$8+Readme!$AO$12&gt;=Calculations!AJ$2),VLOOKUP(Calculations!$S61,Data!$F$41:$S$61,4+Calculations!AJ$2,FALSE),"")</f>
        <v>0</v>
      </c>
      <c r="AK61" s="199">
        <f>IF(AND($R$45&gt;=$Q61,Readme!$AO$8+Readme!$AO$12&gt;=Calculations!AK$2),VLOOKUP(Calculations!$S61,Data!$F$41:$S$61,4+Calculations!AK$2,FALSE),"")</f>
        <v>0</v>
      </c>
      <c r="AL61" s="199">
        <f>IF(AND($R$45&gt;=$Q61,Readme!$AO$8+Readme!$AO$12&gt;=Calculations!AL$2),VLOOKUP(Calculations!$S61,Data!$F$41:$S$61,4+Calculations!AL$2,FALSE),"")</f>
        <v>0</v>
      </c>
      <c r="AM61" s="199" t="str">
        <f>IF(AND($R$45&gt;=$Q61,Readme!$AO$8+Readme!$AO$12&gt;=Calculations!AM$2),VLOOKUP(Calculations!$S61,Data!$F$41:$S$61,4+Calculations!AM$2,FALSE),"")</f>
        <v/>
      </c>
      <c r="AN61" s="199" t="str">
        <f>IF(AND($R$45&gt;=$Q61,Readme!$AO$8+Readme!$AO$12&gt;=Calculations!AN$2),VLOOKUP(Calculations!$S61,Data!$F$41:$S$61,4+Calculations!AN$2,FALSE),"")</f>
        <v/>
      </c>
      <c r="AO61" s="161"/>
      <c r="AP61" s="195"/>
    </row>
    <row r="62" spans="2:42">
      <c r="B62" s="189"/>
      <c r="C62" s="161"/>
      <c r="D62" s="161"/>
      <c r="E62" s="161"/>
      <c r="F62" s="161"/>
      <c r="G62" s="161"/>
      <c r="H62" s="161"/>
      <c r="I62" s="161"/>
      <c r="J62" s="161"/>
      <c r="K62" s="161"/>
      <c r="L62" s="161"/>
      <c r="M62" s="161"/>
      <c r="N62" s="161"/>
      <c r="O62" s="161">
        <v>52</v>
      </c>
      <c r="P62" s="161"/>
      <c r="Q62" s="161">
        <v>18</v>
      </c>
      <c r="R62" s="161"/>
      <c r="S62" s="161" t="str">
        <f>IF($R$45&gt;=$Q62,IF(VLOOKUP($Q62,Data!$C$41:$G$61,4,FALSE)="","",VLOOKUP($Q62,Data!$C$41:$G$61,4,FALSE)),"")</f>
        <v>Normalized Income Available to Common</v>
      </c>
      <c r="T62" s="161" t="str">
        <f>IF($R$45&gt;=$Q62,IF(VLOOKUP($Q62,Data!$C$41:$G$61,5,FALSE)="","",VLOOKUP($Q62,Data!$C$41:$G$61,5,FALSE)),"")</f>
        <v/>
      </c>
      <c r="U62" s="161"/>
      <c r="V62" s="161"/>
      <c r="W62" s="161"/>
      <c r="X62" s="161"/>
      <c r="Y62" s="161"/>
      <c r="Z62" s="161"/>
      <c r="AA62" s="161"/>
      <c r="AB62" s="161"/>
      <c r="AC62" s="161"/>
      <c r="AD62" s="161"/>
      <c r="AE62" s="199">
        <f>IF(AND($R$45&gt;=$Q62,Readme!$AO$8+Readme!$AO$12&gt;=Calculations!AE$2),VLOOKUP(Calculations!$S62,Data!$F$41:$S$61,4+Calculations!AE$2,FALSE),"")</f>
        <v>0</v>
      </c>
      <c r="AF62" s="199">
        <f>IF(AND($R$45&gt;=$Q62,Readme!$AO$8+Readme!$AO$12&gt;=Calculations!AF$2),VLOOKUP(Calculations!$S62,Data!$F$41:$S$61,4+Calculations!AF$2,FALSE),"")</f>
        <v>0</v>
      </c>
      <c r="AG62" s="199">
        <f>IF(AND($R$45&gt;=$Q62,Readme!$AO$8+Readme!$AO$12&gt;=Calculations!AG$2),VLOOKUP(Calculations!$S62,Data!$F$41:$S$61,4+Calculations!AG$2,FALSE),"")</f>
        <v>0</v>
      </c>
      <c r="AH62" s="199">
        <f>IF(AND($R$45&gt;=$Q62,Readme!$AO$8+Readme!$AO$12&gt;=Calculations!AH$2),VLOOKUP(Calculations!$S62,Data!$F$41:$S$61,4+Calculations!AH$2,FALSE),"")</f>
        <v>0</v>
      </c>
      <c r="AI62" s="199">
        <f>IF(AND($R$45&gt;=$Q62,Readme!$AO$8+Readme!$AO$12&gt;=Calculations!AI$2),VLOOKUP(Calculations!$S62,Data!$F$41:$S$61,4+Calculations!AI$2,FALSE),"")</f>
        <v>0</v>
      </c>
      <c r="AJ62" s="199">
        <f>IF(AND($R$45&gt;=$Q62,Readme!$AO$8+Readme!$AO$12&gt;=Calculations!AJ$2),VLOOKUP(Calculations!$S62,Data!$F$41:$S$61,4+Calculations!AJ$2,FALSE),"")</f>
        <v>0</v>
      </c>
      <c r="AK62" s="199">
        <f>IF(AND($R$45&gt;=$Q62,Readme!$AO$8+Readme!$AO$12&gt;=Calculations!AK$2),VLOOKUP(Calculations!$S62,Data!$F$41:$S$61,4+Calculations!AK$2,FALSE),"")</f>
        <v>0</v>
      </c>
      <c r="AL62" s="199">
        <f>IF(AND($R$45&gt;=$Q62,Readme!$AO$8+Readme!$AO$12&gt;=Calculations!AL$2),VLOOKUP(Calculations!$S62,Data!$F$41:$S$61,4+Calculations!AL$2,FALSE),"")</f>
        <v>0</v>
      </c>
      <c r="AM62" s="199" t="str">
        <f>IF(AND($R$45&gt;=$Q62,Readme!$AO$8+Readme!$AO$12&gt;=Calculations!AM$2),VLOOKUP(Calculations!$S62,Data!$F$41:$S$61,4+Calculations!AM$2,FALSE),"")</f>
        <v/>
      </c>
      <c r="AN62" s="199" t="str">
        <f>IF(AND($R$45&gt;=$Q62,Readme!$AO$8+Readme!$AO$12&gt;=Calculations!AN$2),VLOOKUP(Calculations!$S62,Data!$F$41:$S$61,4+Calculations!AN$2,FALSE),"")</f>
        <v/>
      </c>
      <c r="AO62" s="161"/>
      <c r="AP62" s="195"/>
    </row>
    <row r="63" spans="2:42">
      <c r="B63" s="189"/>
      <c r="C63" s="161"/>
      <c r="D63" s="161"/>
      <c r="E63" s="161"/>
      <c r="F63" s="161"/>
      <c r="G63" s="161"/>
      <c r="H63" s="161"/>
      <c r="I63" s="161"/>
      <c r="J63" s="161"/>
      <c r="K63" s="161"/>
      <c r="L63" s="161"/>
      <c r="M63" s="161"/>
      <c r="N63" s="161"/>
      <c r="O63" s="161">
        <v>53</v>
      </c>
      <c r="P63" s="161"/>
      <c r="Q63" s="161">
        <v>19</v>
      </c>
      <c r="R63" s="161"/>
      <c r="S63" s="161" t="str">
        <f>IF($R$45&gt;=$Q63,IF(VLOOKUP($Q63,Data!$C$41:$G$61,4,FALSE)="","",VLOOKUP($Q63,Data!$C$41:$G$61,4,FALSE)),"")</f>
        <v>Basic Normalized EPS</v>
      </c>
      <c r="T63" s="161" t="str">
        <f>IF($R$45&gt;=$Q63,IF(VLOOKUP($Q63,Data!$C$41:$G$61,5,FALSE)="","",VLOOKUP($Q63,Data!$C$41:$G$61,5,FALSE)),"")</f>
        <v/>
      </c>
      <c r="U63" s="161"/>
      <c r="V63" s="161"/>
      <c r="W63" s="161"/>
      <c r="X63" s="161"/>
      <c r="Y63" s="161"/>
      <c r="Z63" s="161"/>
      <c r="AA63" s="161"/>
      <c r="AB63" s="161"/>
      <c r="AC63" s="161"/>
      <c r="AD63" s="161"/>
      <c r="AE63" s="199">
        <f>IF(AND($R$45&gt;=$Q63,Readme!$AO$8+Readme!$AO$12&gt;=Calculations!AE$2),VLOOKUP(Calculations!$S63,Data!$F$41:$S$61,4+Calculations!AE$2,FALSE),"")</f>
        <v>0</v>
      </c>
      <c r="AF63" s="199">
        <f>IF(AND($R$45&gt;=$Q63,Readme!$AO$8+Readme!$AO$12&gt;=Calculations!AF$2),VLOOKUP(Calculations!$S63,Data!$F$41:$S$61,4+Calculations!AF$2,FALSE),"")</f>
        <v>0</v>
      </c>
      <c r="AG63" s="199">
        <f>IF(AND($R$45&gt;=$Q63,Readme!$AO$8+Readme!$AO$12&gt;=Calculations!AG$2),VLOOKUP(Calculations!$S63,Data!$F$41:$S$61,4+Calculations!AG$2,FALSE),"")</f>
        <v>0</v>
      </c>
      <c r="AH63" s="199">
        <f>IF(AND($R$45&gt;=$Q63,Readme!$AO$8+Readme!$AO$12&gt;=Calculations!AH$2),VLOOKUP(Calculations!$S63,Data!$F$41:$S$61,4+Calculations!AH$2,FALSE),"")</f>
        <v>0</v>
      </c>
      <c r="AI63" s="199">
        <f>IF(AND($R$45&gt;=$Q63,Readme!$AO$8+Readme!$AO$12&gt;=Calculations!AI$2),VLOOKUP(Calculations!$S63,Data!$F$41:$S$61,4+Calculations!AI$2,FALSE),"")</f>
        <v>0</v>
      </c>
      <c r="AJ63" s="199">
        <f>IF(AND($R$45&gt;=$Q63,Readme!$AO$8+Readme!$AO$12&gt;=Calculations!AJ$2),VLOOKUP(Calculations!$S63,Data!$F$41:$S$61,4+Calculations!AJ$2,FALSE),"")</f>
        <v>0</v>
      </c>
      <c r="AK63" s="199">
        <f>IF(AND($R$45&gt;=$Q63,Readme!$AO$8+Readme!$AO$12&gt;=Calculations!AK$2),VLOOKUP(Calculations!$S63,Data!$F$41:$S$61,4+Calculations!AK$2,FALSE),"")</f>
        <v>0</v>
      </c>
      <c r="AL63" s="199">
        <f>IF(AND($R$45&gt;=$Q63,Readme!$AO$8+Readme!$AO$12&gt;=Calculations!AL$2),VLOOKUP(Calculations!$S63,Data!$F$41:$S$61,4+Calculations!AL$2,FALSE),"")</f>
        <v>0</v>
      </c>
      <c r="AM63" s="199" t="str">
        <f>IF(AND($R$45&gt;=$Q63,Readme!$AO$8+Readme!$AO$12&gt;=Calculations!AM$2),VLOOKUP(Calculations!$S63,Data!$F$41:$S$61,4+Calculations!AM$2,FALSE),"")</f>
        <v/>
      </c>
      <c r="AN63" s="199" t="str">
        <f>IF(AND($R$45&gt;=$Q63,Readme!$AO$8+Readme!$AO$12&gt;=Calculations!AN$2),VLOOKUP(Calculations!$S63,Data!$F$41:$S$61,4+Calculations!AN$2,FALSE),"")</f>
        <v/>
      </c>
      <c r="AO63" s="161"/>
      <c r="AP63" s="195"/>
    </row>
    <row r="64" spans="2:42">
      <c r="B64" s="189"/>
      <c r="C64" s="161"/>
      <c r="D64" s="161"/>
      <c r="E64" s="161"/>
      <c r="F64" s="161"/>
      <c r="G64" s="161"/>
      <c r="H64" s="161"/>
      <c r="I64" s="161"/>
      <c r="J64" s="161"/>
      <c r="K64" s="161"/>
      <c r="L64" s="161"/>
      <c r="M64" s="161"/>
      <c r="N64" s="161"/>
      <c r="O64" s="161">
        <v>54</v>
      </c>
      <c r="P64" s="161"/>
      <c r="Q64" s="161">
        <v>20</v>
      </c>
      <c r="R64" s="161"/>
      <c r="S64" s="161" t="str">
        <f>IF($R$45&gt;=$Q64,IF(VLOOKUP($Q64,Data!$C$41:$G$61,4,FALSE)="","",VLOOKUP($Q64,Data!$C$41:$G$61,4,FALSE)),"")</f>
        <v>Diluted Normalized EPS</v>
      </c>
      <c r="T64" s="161" t="str">
        <f>IF($R$45&gt;=$Q64,IF(VLOOKUP($Q64,Data!$C$41:$G$61,5,FALSE)="","",VLOOKUP($Q64,Data!$C$41:$G$61,5,FALSE)),"")</f>
        <v/>
      </c>
      <c r="U64" s="161"/>
      <c r="V64" s="161"/>
      <c r="W64" s="161"/>
      <c r="X64" s="161"/>
      <c r="Y64" s="161"/>
      <c r="Z64" s="161"/>
      <c r="AA64" s="161"/>
      <c r="AB64" s="161"/>
      <c r="AC64" s="161"/>
      <c r="AD64" s="161"/>
      <c r="AE64" s="199">
        <f>IF(AND($R$45&gt;=$Q64,Readme!$AO$8+Readme!$AO$12&gt;=Calculations!AE$2),VLOOKUP(Calculations!$S64,Data!$F$41:$S$61,4+Calculations!AE$2,FALSE),"")</f>
        <v>0</v>
      </c>
      <c r="AF64" s="199">
        <f>IF(AND($R$45&gt;=$Q64,Readme!$AO$8+Readme!$AO$12&gt;=Calculations!AF$2),VLOOKUP(Calculations!$S64,Data!$F$41:$S$61,4+Calculations!AF$2,FALSE),"")</f>
        <v>0</v>
      </c>
      <c r="AG64" s="199">
        <f>IF(AND($R$45&gt;=$Q64,Readme!$AO$8+Readme!$AO$12&gt;=Calculations!AG$2),VLOOKUP(Calculations!$S64,Data!$F$41:$S$61,4+Calculations!AG$2,FALSE),"")</f>
        <v>0</v>
      </c>
      <c r="AH64" s="199">
        <f>IF(AND($R$45&gt;=$Q64,Readme!$AO$8+Readme!$AO$12&gt;=Calculations!AH$2),VLOOKUP(Calculations!$S64,Data!$F$41:$S$61,4+Calculations!AH$2,FALSE),"")</f>
        <v>0</v>
      </c>
      <c r="AI64" s="199">
        <f>IF(AND($R$45&gt;=$Q64,Readme!$AO$8+Readme!$AO$12&gt;=Calculations!AI$2),VLOOKUP(Calculations!$S64,Data!$F$41:$S$61,4+Calculations!AI$2,FALSE),"")</f>
        <v>0</v>
      </c>
      <c r="AJ64" s="199">
        <f>IF(AND($R$45&gt;=$Q64,Readme!$AO$8+Readme!$AO$12&gt;=Calculations!AJ$2),VLOOKUP(Calculations!$S64,Data!$F$41:$S$61,4+Calculations!AJ$2,FALSE),"")</f>
        <v>0</v>
      </c>
      <c r="AK64" s="199">
        <f>IF(AND($R$45&gt;=$Q64,Readme!$AO$8+Readme!$AO$12&gt;=Calculations!AK$2),VLOOKUP(Calculations!$S64,Data!$F$41:$S$61,4+Calculations!AK$2,FALSE),"")</f>
        <v>0</v>
      </c>
      <c r="AL64" s="199">
        <f>IF(AND($R$45&gt;=$Q64,Readme!$AO$8+Readme!$AO$12&gt;=Calculations!AL$2),VLOOKUP(Calculations!$S64,Data!$F$41:$S$61,4+Calculations!AL$2,FALSE),"")</f>
        <v>0</v>
      </c>
      <c r="AM64" s="199" t="str">
        <f>IF(AND($R$45&gt;=$Q64,Readme!$AO$8+Readme!$AO$12&gt;=Calculations!AM$2),VLOOKUP(Calculations!$S64,Data!$F$41:$S$61,4+Calculations!AM$2,FALSE),"")</f>
        <v/>
      </c>
      <c r="AN64" s="199" t="str">
        <f>IF(AND($R$45&gt;=$Q64,Readme!$AO$8+Readme!$AO$12&gt;=Calculations!AN$2),VLOOKUP(Calculations!$S64,Data!$F$41:$S$61,4+Calculations!AN$2,FALSE),"")</f>
        <v/>
      </c>
      <c r="AO64" s="161"/>
      <c r="AP64" s="195"/>
    </row>
    <row r="65" spans="2:42">
      <c r="B65" s="189"/>
      <c r="C65" s="161"/>
      <c r="D65" s="161"/>
      <c r="E65" s="161"/>
      <c r="F65" s="161"/>
      <c r="G65" s="161"/>
      <c r="H65" s="161"/>
      <c r="I65" s="161"/>
      <c r="J65" s="161"/>
      <c r="K65" s="161"/>
      <c r="L65" s="161"/>
      <c r="M65" s="161"/>
      <c r="N65" s="161"/>
      <c r="O65" s="161">
        <v>55</v>
      </c>
      <c r="P65" s="161"/>
      <c r="Q65" s="161">
        <v>21</v>
      </c>
      <c r="R65" s="161"/>
      <c r="S65" s="161" t="str">
        <f>IF($R$45&gt;=$Q65,IF(VLOOKUP($Q65,Data!$C$41:$G$61,4,FALSE)="","",VLOOKUP($Q65,Data!$C$41:$G$61,4,FALSE)),"")</f>
        <v>Amortization of Intangibles</v>
      </c>
      <c r="T65" s="161" t="str">
        <f>IF($R$45&gt;=$Q65,IF(VLOOKUP($Q65,Data!$C$41:$G$61,5,FALSE)="","",VLOOKUP($Q65,Data!$C$41:$G$61,5,FALSE)),"")</f>
        <v/>
      </c>
      <c r="U65" s="161"/>
      <c r="V65" s="161"/>
      <c r="W65" s="161"/>
      <c r="X65" s="161"/>
      <c r="Y65" s="161"/>
      <c r="Z65" s="161"/>
      <c r="AA65" s="161"/>
      <c r="AB65" s="161"/>
      <c r="AC65" s="161"/>
      <c r="AD65" s="161"/>
      <c r="AE65" s="199">
        <f>IF(AND($R$45&gt;=$Q65,Readme!$AO$8+Readme!$AO$12&gt;=Calculations!AE$2),VLOOKUP(Calculations!$S65,Data!$F$41:$S$61,4+Calculations!AE$2,FALSE),"")</f>
        <v>0</v>
      </c>
      <c r="AF65" s="199">
        <f>IF(AND($R$45&gt;=$Q65,Readme!$AO$8+Readme!$AO$12&gt;=Calculations!AF$2),VLOOKUP(Calculations!$S65,Data!$F$41:$S$61,4+Calculations!AF$2,FALSE),"")</f>
        <v>0</v>
      </c>
      <c r="AG65" s="199">
        <f>IF(AND($R$45&gt;=$Q65,Readme!$AO$8+Readme!$AO$12&gt;=Calculations!AG$2),VLOOKUP(Calculations!$S65,Data!$F$41:$S$61,4+Calculations!AG$2,FALSE),"")</f>
        <v>0</v>
      </c>
      <c r="AH65" s="199">
        <f>IF(AND($R$45&gt;=$Q65,Readme!$AO$8+Readme!$AO$12&gt;=Calculations!AH$2),VLOOKUP(Calculations!$S65,Data!$F$41:$S$61,4+Calculations!AH$2,FALSE),"")</f>
        <v>0</v>
      </c>
      <c r="AI65" s="199">
        <f>IF(AND($R$45&gt;=$Q65,Readme!$AO$8+Readme!$AO$12&gt;=Calculations!AI$2),VLOOKUP(Calculations!$S65,Data!$F$41:$S$61,4+Calculations!AI$2,FALSE),"")</f>
        <v>0</v>
      </c>
      <c r="AJ65" s="199">
        <f>IF(AND($R$45&gt;=$Q65,Readme!$AO$8+Readme!$AO$12&gt;=Calculations!AJ$2),VLOOKUP(Calculations!$S65,Data!$F$41:$S$61,4+Calculations!AJ$2,FALSE),"")</f>
        <v>0</v>
      </c>
      <c r="AK65" s="199">
        <f>IF(AND($R$45&gt;=$Q65,Readme!$AO$8+Readme!$AO$12&gt;=Calculations!AK$2),VLOOKUP(Calculations!$S65,Data!$F$41:$S$61,4+Calculations!AK$2,FALSE),"")</f>
        <v>0</v>
      </c>
      <c r="AL65" s="199">
        <f>IF(AND($R$45&gt;=$Q65,Readme!$AO$8+Readme!$AO$12&gt;=Calculations!AL$2),VLOOKUP(Calculations!$S65,Data!$F$41:$S$61,4+Calculations!AL$2,FALSE),"")</f>
        <v>0</v>
      </c>
      <c r="AM65" s="199" t="str">
        <f>IF(AND($R$45&gt;=$Q65,Readme!$AO$8+Readme!$AO$12&gt;=Calculations!AM$2),VLOOKUP(Calculations!$S65,Data!$F$41:$S$61,4+Calculations!AM$2,FALSE),"")</f>
        <v/>
      </c>
      <c r="AN65" s="199" t="str">
        <f>IF(AND($R$45&gt;=$Q65,Readme!$AO$8+Readme!$AO$12&gt;=Calculations!AN$2),VLOOKUP(Calculations!$S65,Data!$F$41:$S$61,4+Calculations!AN$2,FALSE),"")</f>
        <v/>
      </c>
      <c r="AO65" s="161"/>
      <c r="AP65" s="195"/>
    </row>
    <row r="66" spans="2:42">
      <c r="B66" s="189"/>
      <c r="C66" s="161"/>
      <c r="D66" s="161"/>
      <c r="E66" s="161"/>
      <c r="F66" s="161"/>
      <c r="G66" s="161"/>
      <c r="H66" s="161"/>
      <c r="I66" s="161"/>
      <c r="J66" s="161"/>
      <c r="K66" s="161"/>
      <c r="L66" s="161"/>
      <c r="M66" s="161"/>
      <c r="N66" s="161"/>
      <c r="O66" s="161"/>
      <c r="P66" s="161"/>
      <c r="Q66" s="161"/>
      <c r="R66" s="161"/>
      <c r="S66" s="161"/>
      <c r="T66" s="161"/>
      <c r="U66" s="161"/>
      <c r="V66" s="161"/>
      <c r="W66" s="161"/>
      <c r="X66" s="161"/>
      <c r="Y66" s="161"/>
      <c r="Z66" s="161"/>
      <c r="AA66" s="161"/>
      <c r="AB66" s="161"/>
      <c r="AC66" s="161"/>
      <c r="AD66" s="161"/>
      <c r="AE66" s="161"/>
      <c r="AF66" s="161"/>
      <c r="AG66" s="161"/>
      <c r="AH66" s="161"/>
      <c r="AI66" s="161"/>
      <c r="AJ66" s="161"/>
      <c r="AK66" s="161"/>
      <c r="AL66" s="161"/>
      <c r="AM66" s="161"/>
      <c r="AN66" s="161"/>
      <c r="AO66" s="161"/>
      <c r="AP66" s="195"/>
    </row>
    <row r="67" spans="2:42">
      <c r="B67" s="189"/>
      <c r="C67" s="161"/>
      <c r="D67" s="161"/>
      <c r="E67" s="161"/>
      <c r="F67" s="161"/>
      <c r="G67" s="161"/>
      <c r="H67" s="161"/>
      <c r="I67" s="161"/>
      <c r="J67" s="161"/>
      <c r="K67" s="161"/>
      <c r="L67" s="161"/>
      <c r="M67" s="161"/>
      <c r="N67" s="161"/>
      <c r="O67" s="161"/>
      <c r="P67" s="161"/>
      <c r="Q67" s="161"/>
      <c r="R67" s="193" t="s">
        <v>132</v>
      </c>
      <c r="S67" s="194" t="s">
        <v>42</v>
      </c>
      <c r="T67" s="161"/>
      <c r="U67" s="161"/>
      <c r="V67" s="161"/>
      <c r="W67" s="161"/>
      <c r="X67" s="161"/>
      <c r="Y67" s="161"/>
      <c r="Z67" s="161"/>
      <c r="AA67" s="161"/>
      <c r="AB67" s="161"/>
      <c r="AC67" s="161"/>
      <c r="AD67" s="161"/>
      <c r="AE67" s="161"/>
      <c r="AF67" s="161"/>
      <c r="AG67" s="161"/>
      <c r="AH67" s="161"/>
      <c r="AI67" s="161"/>
      <c r="AJ67" s="161"/>
      <c r="AK67" s="161"/>
      <c r="AL67" s="161"/>
      <c r="AM67" s="161"/>
      <c r="AN67" s="161"/>
      <c r="AO67" s="161"/>
      <c r="AP67" s="195"/>
    </row>
    <row r="68" spans="2:42">
      <c r="B68" s="189"/>
      <c r="C68" s="161"/>
      <c r="D68" s="161"/>
      <c r="E68" s="161"/>
      <c r="F68" s="161"/>
      <c r="G68" s="161"/>
      <c r="H68" s="161"/>
      <c r="I68" s="161"/>
      <c r="J68" s="161"/>
      <c r="K68" s="161"/>
      <c r="L68" s="161"/>
      <c r="M68" s="161"/>
      <c r="N68" s="161"/>
      <c r="O68" s="161">
        <v>1</v>
      </c>
      <c r="P68" s="161"/>
      <c r="Q68" s="161">
        <v>1</v>
      </c>
      <c r="R68" s="161">
        <f>MAX(Data!C65:C76)</f>
        <v>12</v>
      </c>
      <c r="S68" s="161" t="str">
        <f>IF($R$68&gt;=$Q68,IF(VLOOKUP($Q68,Data!$C$65:$I$76,5,FALSE)="","",VLOOKUP($Q68,Data!$C$65:$I$76,5,FALSE)),"")</f>
        <v>Cash and Short Term Investments</v>
      </c>
      <c r="T68" s="161" t="str">
        <f>IF($R$68&gt;=$Q68,IF(VLOOKUP($Q68,Data!$C$65:$I$76,6,FALSE)="","",VLOOKUP($Q68,Data!$C$65:$I$76,6,FALSE)),"")</f>
        <v/>
      </c>
      <c r="U68" s="161" t="str">
        <f>IF($R$68&gt;=$Q68,IF(VLOOKUP($Q68,Data!$C$65:$I$76,7,FALSE)="","",VLOOKUP($Q68,Data!$C$65:$I$76,7,FALSE)),"")</f>
        <v/>
      </c>
      <c r="V68" s="161"/>
      <c r="W68" s="161"/>
      <c r="X68" s="161"/>
      <c r="Y68" s="161"/>
      <c r="Z68" s="161"/>
      <c r="AA68" s="161"/>
      <c r="AB68" s="161"/>
      <c r="AC68" s="161"/>
      <c r="AD68" s="161"/>
      <c r="AE68" s="199">
        <f>IF(AND($R$68&gt;=$Q68,Readme!$AO$8+Readme!$AO$12&gt;=Calculations!AE$2),VLOOKUP(Calculations!$S68,Data!$G$65:$S$77,3+Calculations!AE$2,FALSE),"")</f>
        <v>0</v>
      </c>
      <c r="AF68" s="199">
        <f>IF(AND($R$68&gt;=$Q68,Readme!$AO$8+Readme!$AO$12&gt;=Calculations!AF$2),VLOOKUP(Calculations!$S68,Data!$G$65:$S$77,3+Calculations!AF$2,FALSE),"")</f>
        <v>0</v>
      </c>
      <c r="AG68" s="199">
        <f>IF(AND($R$68&gt;=$Q68,Readme!$AO$8+Readme!$AO$12&gt;=Calculations!AG$2),VLOOKUP(Calculations!$S68,Data!$G$65:$S$77,3+Calculations!AG$2,FALSE),"")</f>
        <v>0</v>
      </c>
      <c r="AH68" s="199">
        <f>IF(AND($R$68&gt;=$Q68,Readme!$AO$8+Readme!$AO$12&gt;=Calculations!AH$2),VLOOKUP(Calculations!$S68,Data!$G$65:$S$77,3+Calculations!AH$2,FALSE),"")</f>
        <v>0</v>
      </c>
      <c r="AI68" s="199">
        <f>IF(AND($R$68&gt;=$Q68,Readme!$AO$8+Readme!$AO$12&gt;=Calculations!AI$2),VLOOKUP(Calculations!$S68,Data!$G$65:$S$77,3+Calculations!AI$2,FALSE),"")</f>
        <v>0</v>
      </c>
      <c r="AJ68" s="199">
        <f>IF(AND($R$68&gt;=$Q68,Readme!$AO$8+Readme!$AO$12&gt;=Calculations!AJ$2),VLOOKUP(Calculations!$S68,Data!$G$65:$S$77,3+Calculations!AJ$2,FALSE),"")</f>
        <v>0</v>
      </c>
      <c r="AK68" s="199">
        <f>IF(AND($R$68&gt;=$Q68,Readme!$AO$8+Readme!$AO$12&gt;=Calculations!AK$2),VLOOKUP(Calculations!$S68,Data!$G$65:$S$77,3+Calculations!AK$2,FALSE),"")</f>
        <v>0</v>
      </c>
      <c r="AL68" s="199">
        <f>IF(AND($R$68&gt;=$Q68,Readme!$AO$8+Readme!$AO$12&gt;=Calculations!AL$2),VLOOKUP(Calculations!$S68,Data!$G$65:$S$77,3+Calculations!AL$2,FALSE),"")</f>
        <v>0</v>
      </c>
      <c r="AM68" s="199" t="str">
        <f>IF(AND($R$68&gt;=$Q68,Readme!$AO$8+Readme!$AO$12&gt;=Calculations!AM$2),VLOOKUP(Calculations!$S68,Data!$G$65:$S$77,3+Calculations!AM$2,FALSE),"")</f>
        <v/>
      </c>
      <c r="AN68" s="199" t="str">
        <f>IF(AND($R$68&gt;=$Q68,Readme!$AO$8+Readme!$AO$12&gt;=Calculations!AN$2),VLOOKUP(Calculations!$S68,Data!$G$65:$S$77,3+Calculations!AN$2,FALSE),"")</f>
        <v/>
      </c>
      <c r="AO68" s="161"/>
      <c r="AP68" s="195"/>
    </row>
    <row r="69" spans="2:42">
      <c r="B69" s="189"/>
      <c r="C69" s="161"/>
      <c r="D69" s="161"/>
      <c r="E69" s="161"/>
      <c r="F69" s="161"/>
      <c r="G69" s="161"/>
      <c r="H69" s="161"/>
      <c r="I69" s="161"/>
      <c r="J69" s="161"/>
      <c r="K69" s="161"/>
      <c r="L69" s="161"/>
      <c r="M69" s="161"/>
      <c r="N69" s="161"/>
      <c r="O69" s="161">
        <v>2</v>
      </c>
      <c r="P69" s="161"/>
      <c r="Q69" s="161">
        <v>2</v>
      </c>
      <c r="R69" s="161"/>
      <c r="S69" s="161" t="str">
        <f>IF($R$68&gt;=$Q69,IF(VLOOKUP($Q69,Data!$C$65:$I$76,5,FALSE)="","",VLOOKUP($Q69,Data!$C$65:$I$76,5,FALSE)),"")</f>
        <v xml:space="preserve">    Cash &amp; Equivalents</v>
      </c>
      <c r="T69" s="161" t="str">
        <f>IF($R$68&gt;=$Q69,IF(VLOOKUP($Q69,Data!$C$65:$I$76,6,FALSE)="","",VLOOKUP($Q69,Data!$C$65:$I$76,6,FALSE)),"")</f>
        <v xml:space="preserve">    Cash &amp; Equivalents</v>
      </c>
      <c r="U69" s="161" t="str">
        <f>IF($R$68&gt;=$Q69,IF(VLOOKUP($Q69,Data!$C$65:$I$76,7,FALSE)="","",VLOOKUP($Q69,Data!$C$65:$I$76,7,FALSE)),"")</f>
        <v/>
      </c>
      <c r="V69" s="161"/>
      <c r="W69" s="161"/>
      <c r="X69" s="161"/>
      <c r="Y69" s="161"/>
      <c r="Z69" s="161"/>
      <c r="AA69" s="161"/>
      <c r="AB69" s="161"/>
      <c r="AC69" s="161"/>
      <c r="AD69" s="161"/>
      <c r="AE69" s="199">
        <f>IF(AND($R$68&gt;=$Q69,Readme!$AO$8+Readme!$AO$12&gt;=Calculations!AE$2),VLOOKUP(Calculations!$S69,Data!$G$65:$S$77,3+Calculations!AE$2,FALSE),"")</f>
        <v>0</v>
      </c>
      <c r="AF69" s="199">
        <f>IF(AND($R$68&gt;=$Q69,Readme!$AO$8+Readme!$AO$12&gt;=Calculations!AF$2),VLOOKUP(Calculations!$S69,Data!$G$65:$S$77,3+Calculations!AF$2,FALSE),"")</f>
        <v>0</v>
      </c>
      <c r="AG69" s="199">
        <f>IF(AND($R$68&gt;=$Q69,Readme!$AO$8+Readme!$AO$12&gt;=Calculations!AG$2),VLOOKUP(Calculations!$S69,Data!$G$65:$S$77,3+Calculations!AG$2,FALSE),"")</f>
        <v>0</v>
      </c>
      <c r="AH69" s="199">
        <f>IF(AND($R$68&gt;=$Q69,Readme!$AO$8+Readme!$AO$12&gt;=Calculations!AH$2),VLOOKUP(Calculations!$S69,Data!$G$65:$S$77,3+Calculations!AH$2,FALSE),"")</f>
        <v>0</v>
      </c>
      <c r="AI69" s="199">
        <f>IF(AND($R$68&gt;=$Q69,Readme!$AO$8+Readme!$AO$12&gt;=Calculations!AI$2),VLOOKUP(Calculations!$S69,Data!$G$65:$S$77,3+Calculations!AI$2,FALSE),"")</f>
        <v>0</v>
      </c>
      <c r="AJ69" s="199">
        <f>IF(AND($R$68&gt;=$Q69,Readme!$AO$8+Readme!$AO$12&gt;=Calculations!AJ$2),VLOOKUP(Calculations!$S69,Data!$G$65:$S$77,3+Calculations!AJ$2,FALSE),"")</f>
        <v>0</v>
      </c>
      <c r="AK69" s="199">
        <f>IF(AND($R$68&gt;=$Q69,Readme!$AO$8+Readme!$AO$12&gt;=Calculations!AK$2),VLOOKUP(Calculations!$S69,Data!$G$65:$S$77,3+Calculations!AK$2,FALSE),"")</f>
        <v>0</v>
      </c>
      <c r="AL69" s="199">
        <f>IF(AND($R$68&gt;=$Q69,Readme!$AO$8+Readme!$AO$12&gt;=Calculations!AL$2),VLOOKUP(Calculations!$S69,Data!$G$65:$S$77,3+Calculations!AL$2,FALSE),"")</f>
        <v>0</v>
      </c>
      <c r="AM69" s="199" t="str">
        <f>IF(AND($R$68&gt;=$Q69,Readme!$AO$8+Readme!$AO$12&gt;=Calculations!AM$2),VLOOKUP(Calculations!$S69,Data!$G$65:$S$77,3+Calculations!AM$2,FALSE),"")</f>
        <v/>
      </c>
      <c r="AN69" s="199" t="str">
        <f>IF(AND($R$68&gt;=$Q69,Readme!$AO$8+Readme!$AO$12&gt;=Calculations!AN$2),VLOOKUP(Calculations!$S69,Data!$G$65:$S$77,3+Calculations!AN$2,FALSE),"")</f>
        <v/>
      </c>
      <c r="AO69" s="161"/>
      <c r="AP69" s="195"/>
    </row>
    <row r="70" spans="2:42">
      <c r="B70" s="189"/>
      <c r="C70" s="161"/>
      <c r="D70" s="161"/>
      <c r="E70" s="161"/>
      <c r="F70" s="161"/>
      <c r="G70" s="161"/>
      <c r="H70" s="161"/>
      <c r="I70" s="161"/>
      <c r="J70" s="161"/>
      <c r="K70" s="161"/>
      <c r="L70" s="161"/>
      <c r="M70" s="161"/>
      <c r="N70" s="161"/>
      <c r="O70" s="161">
        <v>3</v>
      </c>
      <c r="P70" s="161"/>
      <c r="Q70" s="161">
        <v>3</v>
      </c>
      <c r="R70" s="161"/>
      <c r="S70" s="161" t="str">
        <f>IF($R$68&gt;=$Q70,IF(VLOOKUP($Q70,Data!$C$65:$I$76,5,FALSE)="","",VLOOKUP($Q70,Data!$C$65:$I$76,5,FALSE)),"")</f>
        <v xml:space="preserve">    Short Term Investments</v>
      </c>
      <c r="T70" s="161" t="str">
        <f>IF($R$68&gt;=$Q70,IF(VLOOKUP($Q70,Data!$C$65:$I$76,6,FALSE)="","",VLOOKUP($Q70,Data!$C$65:$I$76,6,FALSE)),"")</f>
        <v xml:space="preserve">    Short Term Investments</v>
      </c>
      <c r="U70" s="161" t="str">
        <f>IF($R$68&gt;=$Q70,IF(VLOOKUP($Q70,Data!$C$65:$I$76,7,FALSE)="","",VLOOKUP($Q70,Data!$C$65:$I$76,7,FALSE)),"")</f>
        <v/>
      </c>
      <c r="V70" s="161"/>
      <c r="W70" s="161"/>
      <c r="X70" s="161"/>
      <c r="Y70" s="161"/>
      <c r="Z70" s="161"/>
      <c r="AA70" s="161"/>
      <c r="AB70" s="161"/>
      <c r="AC70" s="161"/>
      <c r="AD70" s="161"/>
      <c r="AE70" s="199">
        <f>IF(AND($R$68&gt;=$Q70,Readme!$AO$8+Readme!$AO$12&gt;=Calculations!AE$2),VLOOKUP(Calculations!$S70,Data!$G$65:$S$77,3+Calculations!AE$2,FALSE),"")</f>
        <v>0</v>
      </c>
      <c r="AF70" s="199">
        <f>IF(AND($R$68&gt;=$Q70,Readme!$AO$8+Readme!$AO$12&gt;=Calculations!AF$2),VLOOKUP(Calculations!$S70,Data!$G$65:$S$77,3+Calculations!AF$2,FALSE),"")</f>
        <v>0</v>
      </c>
      <c r="AG70" s="199">
        <f>IF(AND($R$68&gt;=$Q70,Readme!$AO$8+Readme!$AO$12&gt;=Calculations!AG$2),VLOOKUP(Calculations!$S70,Data!$G$65:$S$77,3+Calculations!AG$2,FALSE),"")</f>
        <v>0</v>
      </c>
      <c r="AH70" s="199">
        <f>IF(AND($R$68&gt;=$Q70,Readme!$AO$8+Readme!$AO$12&gt;=Calculations!AH$2),VLOOKUP(Calculations!$S70,Data!$G$65:$S$77,3+Calculations!AH$2,FALSE),"")</f>
        <v>0</v>
      </c>
      <c r="AI70" s="199">
        <f>IF(AND($R$68&gt;=$Q70,Readme!$AO$8+Readme!$AO$12&gt;=Calculations!AI$2),VLOOKUP(Calculations!$S70,Data!$G$65:$S$77,3+Calculations!AI$2,FALSE),"")</f>
        <v>0</v>
      </c>
      <c r="AJ70" s="199">
        <f>IF(AND($R$68&gt;=$Q70,Readme!$AO$8+Readme!$AO$12&gt;=Calculations!AJ$2),VLOOKUP(Calculations!$S70,Data!$G$65:$S$77,3+Calculations!AJ$2,FALSE),"")</f>
        <v>0</v>
      </c>
      <c r="AK70" s="199">
        <f>IF(AND($R$68&gt;=$Q70,Readme!$AO$8+Readme!$AO$12&gt;=Calculations!AK$2),VLOOKUP(Calculations!$S70,Data!$G$65:$S$77,3+Calculations!AK$2,FALSE),"")</f>
        <v>0</v>
      </c>
      <c r="AL70" s="199">
        <f>IF(AND($R$68&gt;=$Q70,Readme!$AO$8+Readme!$AO$12&gt;=Calculations!AL$2),VLOOKUP(Calculations!$S70,Data!$G$65:$S$77,3+Calculations!AL$2,FALSE),"")</f>
        <v>0</v>
      </c>
      <c r="AM70" s="199" t="str">
        <f>IF(AND($R$68&gt;=$Q70,Readme!$AO$8+Readme!$AO$12&gt;=Calculations!AM$2),VLOOKUP(Calculations!$S70,Data!$G$65:$S$77,3+Calculations!AM$2,FALSE),"")</f>
        <v/>
      </c>
      <c r="AN70" s="199" t="str">
        <f>IF(AND($R$68&gt;=$Q70,Readme!$AO$8+Readme!$AO$12&gt;=Calculations!AN$2),VLOOKUP(Calculations!$S70,Data!$G$65:$S$77,3+Calculations!AN$2,FALSE),"")</f>
        <v/>
      </c>
      <c r="AO70" s="161"/>
      <c r="AP70" s="195"/>
    </row>
    <row r="71" spans="2:42">
      <c r="B71" s="189"/>
      <c r="C71" s="161"/>
      <c r="D71" s="161"/>
      <c r="E71" s="161"/>
      <c r="F71" s="161"/>
      <c r="G71" s="161"/>
      <c r="H71" s="161"/>
      <c r="I71" s="161"/>
      <c r="J71" s="161"/>
      <c r="K71" s="161"/>
      <c r="L71" s="161"/>
      <c r="M71" s="161"/>
      <c r="N71" s="161"/>
      <c r="O71" s="161">
        <v>4</v>
      </c>
      <c r="P71" s="161"/>
      <c r="Q71" s="161">
        <v>4</v>
      </c>
      <c r="R71" s="161"/>
      <c r="S71" s="161" t="str">
        <f>IF($R$68&gt;=$Q71,IF(VLOOKUP($Q71,Data!$C$65:$I$76,5,FALSE)="","",VLOOKUP($Q71,Data!$C$65:$I$76,5,FALSE)),"")</f>
        <v>Total Receivables, Net</v>
      </c>
      <c r="T71" s="161" t="str">
        <f>IF($R$68&gt;=$Q71,IF(VLOOKUP($Q71,Data!$C$65:$I$76,6,FALSE)="","",VLOOKUP($Q71,Data!$C$65:$I$76,6,FALSE)),"")</f>
        <v/>
      </c>
      <c r="U71" s="161" t="str">
        <f>IF($R$68&gt;=$Q71,IF(VLOOKUP($Q71,Data!$C$65:$I$76,7,FALSE)="","",VLOOKUP($Q71,Data!$C$65:$I$76,7,FALSE)),"")</f>
        <v/>
      </c>
      <c r="V71" s="161"/>
      <c r="W71" s="161"/>
      <c r="X71" s="161"/>
      <c r="Y71" s="161"/>
      <c r="Z71" s="161"/>
      <c r="AA71" s="161"/>
      <c r="AB71" s="161"/>
      <c r="AC71" s="161"/>
      <c r="AD71" s="161"/>
      <c r="AE71" s="199">
        <f>IF(AND($R$68&gt;=$Q71,Readme!$AO$8+Readme!$AO$12&gt;=Calculations!AE$2),VLOOKUP(Calculations!$S71,Data!$G$65:$S$77,3+Calculations!AE$2,FALSE),"")</f>
        <v>0</v>
      </c>
      <c r="AF71" s="199">
        <f>IF(AND($R$68&gt;=$Q71,Readme!$AO$8+Readme!$AO$12&gt;=Calculations!AF$2),VLOOKUP(Calculations!$S71,Data!$G$65:$S$77,3+Calculations!AF$2,FALSE),"")</f>
        <v>0</v>
      </c>
      <c r="AG71" s="199">
        <f>IF(AND($R$68&gt;=$Q71,Readme!$AO$8+Readme!$AO$12&gt;=Calculations!AG$2),VLOOKUP(Calculations!$S71,Data!$G$65:$S$77,3+Calculations!AG$2,FALSE),"")</f>
        <v>0</v>
      </c>
      <c r="AH71" s="199">
        <f>IF(AND($R$68&gt;=$Q71,Readme!$AO$8+Readme!$AO$12&gt;=Calculations!AH$2),VLOOKUP(Calculations!$S71,Data!$G$65:$S$77,3+Calculations!AH$2,FALSE),"")</f>
        <v>0</v>
      </c>
      <c r="AI71" s="199">
        <f>IF(AND($R$68&gt;=$Q71,Readme!$AO$8+Readme!$AO$12&gt;=Calculations!AI$2),VLOOKUP(Calculations!$S71,Data!$G$65:$S$77,3+Calculations!AI$2,FALSE),"")</f>
        <v>0</v>
      </c>
      <c r="AJ71" s="199">
        <f>IF(AND($R$68&gt;=$Q71,Readme!$AO$8+Readme!$AO$12&gt;=Calculations!AJ$2),VLOOKUP(Calculations!$S71,Data!$G$65:$S$77,3+Calculations!AJ$2,FALSE),"")</f>
        <v>0</v>
      </c>
      <c r="AK71" s="199">
        <f>IF(AND($R$68&gt;=$Q71,Readme!$AO$8+Readme!$AO$12&gt;=Calculations!AK$2),VLOOKUP(Calculations!$S71,Data!$G$65:$S$77,3+Calculations!AK$2,FALSE),"")</f>
        <v>0</v>
      </c>
      <c r="AL71" s="199">
        <f>IF(AND($R$68&gt;=$Q71,Readme!$AO$8+Readme!$AO$12&gt;=Calculations!AL$2),VLOOKUP(Calculations!$S71,Data!$G$65:$S$77,3+Calculations!AL$2,FALSE),"")</f>
        <v>0</v>
      </c>
      <c r="AM71" s="199" t="str">
        <f>IF(AND($R$68&gt;=$Q71,Readme!$AO$8+Readme!$AO$12&gt;=Calculations!AM$2),VLOOKUP(Calculations!$S71,Data!$G$65:$S$77,3+Calculations!AM$2,FALSE),"")</f>
        <v/>
      </c>
      <c r="AN71" s="199" t="str">
        <f>IF(AND($R$68&gt;=$Q71,Readme!$AO$8+Readme!$AO$12&gt;=Calculations!AN$2),VLOOKUP(Calculations!$S71,Data!$G$65:$S$77,3+Calculations!AN$2,FALSE),"")</f>
        <v/>
      </c>
      <c r="AO71" s="161"/>
      <c r="AP71" s="195"/>
    </row>
    <row r="72" spans="2:42">
      <c r="B72" s="189"/>
      <c r="C72" s="161"/>
      <c r="D72" s="161"/>
      <c r="E72" s="161"/>
      <c r="F72" s="161"/>
      <c r="G72" s="161"/>
      <c r="H72" s="161"/>
      <c r="I72" s="161"/>
      <c r="J72" s="161"/>
      <c r="K72" s="161"/>
      <c r="L72" s="161"/>
      <c r="M72" s="161"/>
      <c r="N72" s="161"/>
      <c r="O72" s="161">
        <v>5</v>
      </c>
      <c r="P72" s="161"/>
      <c r="Q72" s="161">
        <v>5</v>
      </c>
      <c r="R72" s="161"/>
      <c r="S72" s="161" t="str">
        <f>IF($R$68&gt;=$Q72,IF(VLOOKUP($Q72,Data!$C$65:$I$76,5,FALSE)="","",VLOOKUP($Q72,Data!$C$65:$I$76,5,FALSE)),"")</f>
        <v xml:space="preserve">    Accounts Receivable - Trade, Net</v>
      </c>
      <c r="T72" s="161" t="str">
        <f>IF($R$68&gt;=$Q72,IF(VLOOKUP($Q72,Data!$C$65:$I$76,6,FALSE)="","",VLOOKUP($Q72,Data!$C$65:$I$76,6,FALSE)),"")</f>
        <v xml:space="preserve">    Accounts Receivable - Trade, Net</v>
      </c>
      <c r="U72" s="161" t="str">
        <f>IF($R$68&gt;=$Q72,IF(VLOOKUP($Q72,Data!$C$65:$I$76,7,FALSE)="","",VLOOKUP($Q72,Data!$C$65:$I$76,7,FALSE)),"")</f>
        <v/>
      </c>
      <c r="V72" s="161"/>
      <c r="W72" s="161"/>
      <c r="X72" s="161"/>
      <c r="Y72" s="161"/>
      <c r="Z72" s="161"/>
      <c r="AA72" s="161"/>
      <c r="AB72" s="161"/>
      <c r="AC72" s="161"/>
      <c r="AD72" s="161"/>
      <c r="AE72" s="199">
        <f>IF(AND($R$68&gt;=$Q72,Readme!$AO$8+Readme!$AO$12&gt;=Calculations!AE$2),VLOOKUP(Calculations!$S72,Data!$G$65:$S$77,3+Calculations!AE$2,FALSE),"")</f>
        <v>0</v>
      </c>
      <c r="AF72" s="199">
        <f>IF(AND($R$68&gt;=$Q72,Readme!$AO$8+Readme!$AO$12&gt;=Calculations!AF$2),VLOOKUP(Calculations!$S72,Data!$G$65:$S$77,3+Calculations!AF$2,FALSE),"")</f>
        <v>0</v>
      </c>
      <c r="AG72" s="199">
        <f>IF(AND($R$68&gt;=$Q72,Readme!$AO$8+Readme!$AO$12&gt;=Calculations!AG$2),VLOOKUP(Calculations!$S72,Data!$G$65:$S$77,3+Calculations!AG$2,FALSE),"")</f>
        <v>0</v>
      </c>
      <c r="AH72" s="199">
        <f>IF(AND($R$68&gt;=$Q72,Readme!$AO$8+Readme!$AO$12&gt;=Calculations!AH$2),VLOOKUP(Calculations!$S72,Data!$G$65:$S$77,3+Calculations!AH$2,FALSE),"")</f>
        <v>0</v>
      </c>
      <c r="AI72" s="199">
        <f>IF(AND($R$68&gt;=$Q72,Readme!$AO$8+Readme!$AO$12&gt;=Calculations!AI$2),VLOOKUP(Calculations!$S72,Data!$G$65:$S$77,3+Calculations!AI$2,FALSE),"")</f>
        <v>0</v>
      </c>
      <c r="AJ72" s="199">
        <f>IF(AND($R$68&gt;=$Q72,Readme!$AO$8+Readme!$AO$12&gt;=Calculations!AJ$2),VLOOKUP(Calculations!$S72,Data!$G$65:$S$77,3+Calculations!AJ$2,FALSE),"")</f>
        <v>0</v>
      </c>
      <c r="AK72" s="199">
        <f>IF(AND($R$68&gt;=$Q72,Readme!$AO$8+Readme!$AO$12&gt;=Calculations!AK$2),VLOOKUP(Calculations!$S72,Data!$G$65:$S$77,3+Calculations!AK$2,FALSE),"")</f>
        <v>0</v>
      </c>
      <c r="AL72" s="199">
        <f>IF(AND($R$68&gt;=$Q72,Readme!$AO$8+Readme!$AO$12&gt;=Calculations!AL$2),VLOOKUP(Calculations!$S72,Data!$G$65:$S$77,3+Calculations!AL$2,FALSE),"")</f>
        <v>0</v>
      </c>
      <c r="AM72" s="199" t="str">
        <f>IF(AND($R$68&gt;=$Q72,Readme!$AO$8+Readme!$AO$12&gt;=Calculations!AM$2),VLOOKUP(Calculations!$S72,Data!$G$65:$S$77,3+Calculations!AM$2,FALSE),"")</f>
        <v/>
      </c>
      <c r="AN72" s="199" t="str">
        <f>IF(AND($R$68&gt;=$Q72,Readme!$AO$8+Readme!$AO$12&gt;=Calculations!AN$2),VLOOKUP(Calculations!$S72,Data!$G$65:$S$77,3+Calculations!AN$2,FALSE),"")</f>
        <v/>
      </c>
      <c r="AO72" s="161"/>
      <c r="AP72" s="195"/>
    </row>
    <row r="73" spans="2:42">
      <c r="B73" s="189"/>
      <c r="C73" s="161"/>
      <c r="D73" s="161"/>
      <c r="E73" s="161"/>
      <c r="F73" s="161"/>
      <c r="G73" s="161"/>
      <c r="H73" s="161"/>
      <c r="I73" s="161"/>
      <c r="J73" s="161"/>
      <c r="K73" s="161"/>
      <c r="L73" s="161"/>
      <c r="M73" s="161"/>
      <c r="N73" s="161"/>
      <c r="O73" s="161">
        <v>6</v>
      </c>
      <c r="P73" s="161"/>
      <c r="Q73" s="161">
        <v>6</v>
      </c>
      <c r="R73" s="161"/>
      <c r="S73" s="161" t="str">
        <f>IF($R$68&gt;=$Q73,IF(VLOOKUP($Q73,Data!$C$65:$I$76,5,FALSE)="","",VLOOKUP($Q73,Data!$C$65:$I$76,5,FALSE)),"")</f>
        <v xml:space="preserve">        Accounts Receivable - Trade, Gross</v>
      </c>
      <c r="T73" s="161" t="str">
        <f>IF($R$68&gt;=$Q73,IF(VLOOKUP($Q73,Data!$C$65:$I$76,6,FALSE)="","",VLOOKUP($Q73,Data!$C$65:$I$76,6,FALSE)),"")</f>
        <v/>
      </c>
      <c r="U73" s="161" t="str">
        <f>IF($R$68&gt;=$Q73,IF(VLOOKUP($Q73,Data!$C$65:$I$76,7,FALSE)="","",VLOOKUP($Q73,Data!$C$65:$I$76,7,FALSE)),"")</f>
        <v xml:space="preserve">        Accounts Receivable - Trade, Gross</v>
      </c>
      <c r="V73" s="161"/>
      <c r="W73" s="161"/>
      <c r="X73" s="161"/>
      <c r="Y73" s="161"/>
      <c r="Z73" s="161"/>
      <c r="AA73" s="161"/>
      <c r="AB73" s="161"/>
      <c r="AC73" s="161"/>
      <c r="AD73" s="161"/>
      <c r="AE73" s="199">
        <f>IF(AND($R$68&gt;=$Q73,Readme!$AO$8+Readme!$AO$12&gt;=Calculations!AE$2),VLOOKUP(Calculations!$S73,Data!$G$65:$S$77,3+Calculations!AE$2,FALSE),"")</f>
        <v>0</v>
      </c>
      <c r="AF73" s="199">
        <f>IF(AND($R$68&gt;=$Q73,Readme!$AO$8+Readme!$AO$12&gt;=Calculations!AF$2),VLOOKUP(Calculations!$S73,Data!$G$65:$S$77,3+Calculations!AF$2,FALSE),"")</f>
        <v>0</v>
      </c>
      <c r="AG73" s="199">
        <f>IF(AND($R$68&gt;=$Q73,Readme!$AO$8+Readme!$AO$12&gt;=Calculations!AG$2),VLOOKUP(Calculations!$S73,Data!$G$65:$S$77,3+Calculations!AG$2,FALSE),"")</f>
        <v>0</v>
      </c>
      <c r="AH73" s="199">
        <f>IF(AND($R$68&gt;=$Q73,Readme!$AO$8+Readme!$AO$12&gt;=Calculations!AH$2),VLOOKUP(Calculations!$S73,Data!$G$65:$S$77,3+Calculations!AH$2,FALSE),"")</f>
        <v>0</v>
      </c>
      <c r="AI73" s="199">
        <f>IF(AND($R$68&gt;=$Q73,Readme!$AO$8+Readme!$AO$12&gt;=Calculations!AI$2),VLOOKUP(Calculations!$S73,Data!$G$65:$S$77,3+Calculations!AI$2,FALSE),"")</f>
        <v>0</v>
      </c>
      <c r="AJ73" s="199">
        <f>IF(AND($R$68&gt;=$Q73,Readme!$AO$8+Readme!$AO$12&gt;=Calculations!AJ$2),VLOOKUP(Calculations!$S73,Data!$G$65:$S$77,3+Calculations!AJ$2,FALSE),"")</f>
        <v>0</v>
      </c>
      <c r="AK73" s="199">
        <f>IF(AND($R$68&gt;=$Q73,Readme!$AO$8+Readme!$AO$12&gt;=Calculations!AK$2),VLOOKUP(Calculations!$S73,Data!$G$65:$S$77,3+Calculations!AK$2,FALSE),"")</f>
        <v>0</v>
      </c>
      <c r="AL73" s="199">
        <f>IF(AND($R$68&gt;=$Q73,Readme!$AO$8+Readme!$AO$12&gt;=Calculations!AL$2),VLOOKUP(Calculations!$S73,Data!$G$65:$S$77,3+Calculations!AL$2,FALSE),"")</f>
        <v>0</v>
      </c>
      <c r="AM73" s="199" t="str">
        <f>IF(AND($R$68&gt;=$Q73,Readme!$AO$8+Readme!$AO$12&gt;=Calculations!AM$2),VLOOKUP(Calculations!$S73,Data!$G$65:$S$77,3+Calculations!AM$2,FALSE),"")</f>
        <v/>
      </c>
      <c r="AN73" s="199" t="str">
        <f>IF(AND($R$68&gt;=$Q73,Readme!$AO$8+Readme!$AO$12&gt;=Calculations!AN$2),VLOOKUP(Calculations!$S73,Data!$G$65:$S$77,3+Calculations!AN$2,FALSE),"")</f>
        <v/>
      </c>
      <c r="AO73" s="161"/>
      <c r="AP73" s="195"/>
    </row>
    <row r="74" spans="2:42">
      <c r="B74" s="189"/>
      <c r="C74" s="161"/>
      <c r="D74" s="161"/>
      <c r="E74" s="161"/>
      <c r="F74" s="161"/>
      <c r="G74" s="161"/>
      <c r="H74" s="161"/>
      <c r="I74" s="161"/>
      <c r="J74" s="161"/>
      <c r="K74" s="161"/>
      <c r="L74" s="161"/>
      <c r="M74" s="161"/>
      <c r="N74" s="161"/>
      <c r="O74" s="161">
        <v>7</v>
      </c>
      <c r="P74" s="161"/>
      <c r="Q74" s="161">
        <v>7</v>
      </c>
      <c r="R74" s="161"/>
      <c r="S74" s="161" t="str">
        <f>IF($R$68&gt;=$Q74,IF(VLOOKUP($Q74,Data!$C$65:$I$76,5,FALSE)="","",VLOOKUP($Q74,Data!$C$65:$I$76,5,FALSE)),"")</f>
        <v xml:space="preserve">        Provision for Doubtful Accounts</v>
      </c>
      <c r="T74" s="161" t="str">
        <f>IF($R$68&gt;=$Q74,IF(VLOOKUP($Q74,Data!$C$65:$I$76,6,FALSE)="","",VLOOKUP($Q74,Data!$C$65:$I$76,6,FALSE)),"")</f>
        <v/>
      </c>
      <c r="U74" s="161" t="str">
        <f>IF($R$68&gt;=$Q74,IF(VLOOKUP($Q74,Data!$C$65:$I$76,7,FALSE)="","",VLOOKUP($Q74,Data!$C$65:$I$76,7,FALSE)),"")</f>
        <v xml:space="preserve">        Provision for Doubtful Accounts</v>
      </c>
      <c r="V74" s="161"/>
      <c r="W74" s="161"/>
      <c r="X74" s="161"/>
      <c r="Y74" s="161"/>
      <c r="Z74" s="161"/>
      <c r="AA74" s="161"/>
      <c r="AB74" s="161"/>
      <c r="AC74" s="161"/>
      <c r="AD74" s="161"/>
      <c r="AE74" s="199">
        <f>IF(AND($R$68&gt;=$Q74,Readme!$AO$8+Readme!$AO$12&gt;=Calculations!AE$2),VLOOKUP(Calculations!$S74,Data!$G$65:$S$77,3+Calculations!AE$2,FALSE),"")</f>
        <v>0</v>
      </c>
      <c r="AF74" s="199">
        <f>IF(AND($R$68&gt;=$Q74,Readme!$AO$8+Readme!$AO$12&gt;=Calculations!AF$2),VLOOKUP(Calculations!$S74,Data!$G$65:$S$77,3+Calculations!AF$2,FALSE),"")</f>
        <v>0</v>
      </c>
      <c r="AG74" s="199">
        <f>IF(AND($R$68&gt;=$Q74,Readme!$AO$8+Readme!$AO$12&gt;=Calculations!AG$2),VLOOKUP(Calculations!$S74,Data!$G$65:$S$77,3+Calculations!AG$2,FALSE),"")</f>
        <v>0</v>
      </c>
      <c r="AH74" s="199">
        <f>IF(AND($R$68&gt;=$Q74,Readme!$AO$8+Readme!$AO$12&gt;=Calculations!AH$2),VLOOKUP(Calculations!$S74,Data!$G$65:$S$77,3+Calculations!AH$2,FALSE),"")</f>
        <v>0</v>
      </c>
      <c r="AI74" s="199">
        <f>IF(AND($R$68&gt;=$Q74,Readme!$AO$8+Readme!$AO$12&gt;=Calculations!AI$2),VLOOKUP(Calculations!$S74,Data!$G$65:$S$77,3+Calculations!AI$2,FALSE),"")</f>
        <v>0</v>
      </c>
      <c r="AJ74" s="199">
        <f>IF(AND($R$68&gt;=$Q74,Readme!$AO$8+Readme!$AO$12&gt;=Calculations!AJ$2),VLOOKUP(Calculations!$S74,Data!$G$65:$S$77,3+Calculations!AJ$2,FALSE),"")</f>
        <v>0</v>
      </c>
      <c r="AK74" s="199">
        <f>IF(AND($R$68&gt;=$Q74,Readme!$AO$8+Readme!$AO$12&gt;=Calculations!AK$2),VLOOKUP(Calculations!$S74,Data!$G$65:$S$77,3+Calculations!AK$2,FALSE),"")</f>
        <v>0</v>
      </c>
      <c r="AL74" s="199">
        <f>IF(AND($R$68&gt;=$Q74,Readme!$AO$8+Readme!$AO$12&gt;=Calculations!AL$2),VLOOKUP(Calculations!$S74,Data!$G$65:$S$77,3+Calculations!AL$2,FALSE),"")</f>
        <v>0</v>
      </c>
      <c r="AM74" s="199" t="str">
        <f>IF(AND($R$68&gt;=$Q74,Readme!$AO$8+Readme!$AO$12&gt;=Calculations!AM$2),VLOOKUP(Calculations!$S74,Data!$G$65:$S$77,3+Calculations!AM$2,FALSE),"")</f>
        <v/>
      </c>
      <c r="AN74" s="199" t="str">
        <f>IF(AND($R$68&gt;=$Q74,Readme!$AO$8+Readme!$AO$12&gt;=Calculations!AN$2),VLOOKUP(Calculations!$S74,Data!$G$65:$S$77,3+Calculations!AN$2,FALSE),"")</f>
        <v/>
      </c>
      <c r="AO74" s="161"/>
      <c r="AP74" s="195"/>
    </row>
    <row r="75" spans="2:42">
      <c r="B75" s="189"/>
      <c r="C75" s="161"/>
      <c r="D75" s="161"/>
      <c r="E75" s="161"/>
      <c r="F75" s="161"/>
      <c r="G75" s="161"/>
      <c r="H75" s="161"/>
      <c r="I75" s="161"/>
      <c r="J75" s="161"/>
      <c r="K75" s="161"/>
      <c r="L75" s="161"/>
      <c r="M75" s="161"/>
      <c r="N75" s="161"/>
      <c r="O75" s="161">
        <v>8</v>
      </c>
      <c r="P75" s="161"/>
      <c r="Q75" s="161">
        <v>8</v>
      </c>
      <c r="R75" s="161"/>
      <c r="S75" s="161" t="str">
        <f>IF($R$68&gt;=$Q75,IF(VLOOKUP($Q75,Data!$C$65:$I$76,5,FALSE)="","",VLOOKUP($Q75,Data!$C$65:$I$76,5,FALSE)),"")</f>
        <v xml:space="preserve">    Notes Receivable - Short Term</v>
      </c>
      <c r="T75" s="161" t="str">
        <f>IF($R$68&gt;=$Q75,IF(VLOOKUP($Q75,Data!$C$65:$I$76,6,FALSE)="","",VLOOKUP($Q75,Data!$C$65:$I$76,6,FALSE)),"")</f>
        <v xml:space="preserve">    Notes Receivable - Short Term</v>
      </c>
      <c r="U75" s="161" t="str">
        <f>IF($R$68&gt;=$Q75,IF(VLOOKUP($Q75,Data!$C$65:$I$76,7,FALSE)="","",VLOOKUP($Q75,Data!$C$65:$I$76,7,FALSE)),"")</f>
        <v/>
      </c>
      <c r="V75" s="161"/>
      <c r="W75" s="161"/>
      <c r="X75" s="161"/>
      <c r="Y75" s="161"/>
      <c r="Z75" s="161"/>
      <c r="AA75" s="161"/>
      <c r="AB75" s="161"/>
      <c r="AC75" s="161"/>
      <c r="AD75" s="161"/>
      <c r="AE75" s="199">
        <f>IF(AND($R$68&gt;=$Q75,Readme!$AO$8+Readme!$AO$12&gt;=Calculations!AE$2),VLOOKUP(Calculations!$S75,Data!$G$65:$S$77,3+Calculations!AE$2,FALSE),"")</f>
        <v>0</v>
      </c>
      <c r="AF75" s="199">
        <f>IF(AND($R$68&gt;=$Q75,Readme!$AO$8+Readme!$AO$12&gt;=Calculations!AF$2),VLOOKUP(Calculations!$S75,Data!$G$65:$S$77,3+Calculations!AF$2,FALSE),"")</f>
        <v>0</v>
      </c>
      <c r="AG75" s="199">
        <f>IF(AND($R$68&gt;=$Q75,Readme!$AO$8+Readme!$AO$12&gt;=Calculations!AG$2),VLOOKUP(Calculations!$S75,Data!$G$65:$S$77,3+Calculations!AG$2,FALSE),"")</f>
        <v>0</v>
      </c>
      <c r="AH75" s="199">
        <f>IF(AND($R$68&gt;=$Q75,Readme!$AO$8+Readme!$AO$12&gt;=Calculations!AH$2),VLOOKUP(Calculations!$S75,Data!$G$65:$S$77,3+Calculations!AH$2,FALSE),"")</f>
        <v>0</v>
      </c>
      <c r="AI75" s="199">
        <f>IF(AND($R$68&gt;=$Q75,Readme!$AO$8+Readme!$AO$12&gt;=Calculations!AI$2),VLOOKUP(Calculations!$S75,Data!$G$65:$S$77,3+Calculations!AI$2,FALSE),"")</f>
        <v>0</v>
      </c>
      <c r="AJ75" s="199">
        <f>IF(AND($R$68&gt;=$Q75,Readme!$AO$8+Readme!$AO$12&gt;=Calculations!AJ$2),VLOOKUP(Calculations!$S75,Data!$G$65:$S$77,3+Calculations!AJ$2,FALSE),"")</f>
        <v>0</v>
      </c>
      <c r="AK75" s="199">
        <f>IF(AND($R$68&gt;=$Q75,Readme!$AO$8+Readme!$AO$12&gt;=Calculations!AK$2),VLOOKUP(Calculations!$S75,Data!$G$65:$S$77,3+Calculations!AK$2,FALSE),"")</f>
        <v>0</v>
      </c>
      <c r="AL75" s="199">
        <f>IF(AND($R$68&gt;=$Q75,Readme!$AO$8+Readme!$AO$12&gt;=Calculations!AL$2),VLOOKUP(Calculations!$S75,Data!$G$65:$S$77,3+Calculations!AL$2,FALSE),"")</f>
        <v>0</v>
      </c>
      <c r="AM75" s="199" t="str">
        <f>IF(AND($R$68&gt;=$Q75,Readme!$AO$8+Readme!$AO$12&gt;=Calculations!AM$2),VLOOKUP(Calculations!$S75,Data!$G$65:$S$77,3+Calculations!AM$2,FALSE),"")</f>
        <v/>
      </c>
      <c r="AN75" s="199" t="str">
        <f>IF(AND($R$68&gt;=$Q75,Readme!$AO$8+Readme!$AO$12&gt;=Calculations!AN$2),VLOOKUP(Calculations!$S75,Data!$G$65:$S$77,3+Calculations!AN$2,FALSE),"")</f>
        <v/>
      </c>
      <c r="AO75" s="161"/>
      <c r="AP75" s="195"/>
    </row>
    <row r="76" spans="2:42">
      <c r="B76" s="189"/>
      <c r="C76" s="161"/>
      <c r="D76" s="161"/>
      <c r="E76" s="161"/>
      <c r="F76" s="161"/>
      <c r="G76" s="161"/>
      <c r="H76" s="161"/>
      <c r="I76" s="161"/>
      <c r="J76" s="161"/>
      <c r="K76" s="161"/>
      <c r="L76" s="161"/>
      <c r="M76" s="161"/>
      <c r="N76" s="161"/>
      <c r="O76" s="161">
        <v>9</v>
      </c>
      <c r="P76" s="161"/>
      <c r="Q76" s="161">
        <v>9</v>
      </c>
      <c r="R76" s="161"/>
      <c r="S76" s="161" t="str">
        <f>IF($R$68&gt;=$Q76,IF(VLOOKUP($Q76,Data!$C$65:$I$76,5,FALSE)="","",VLOOKUP($Q76,Data!$C$65:$I$76,5,FALSE)),"")</f>
        <v xml:space="preserve">    Receivables - Other</v>
      </c>
      <c r="T76" s="161" t="str">
        <f>IF($R$68&gt;=$Q76,IF(VLOOKUP($Q76,Data!$C$65:$I$76,6,FALSE)="","",VLOOKUP($Q76,Data!$C$65:$I$76,6,FALSE)),"")</f>
        <v xml:space="preserve">    Receivables - Other</v>
      </c>
      <c r="U76" s="161" t="str">
        <f>IF($R$68&gt;=$Q76,IF(VLOOKUP($Q76,Data!$C$65:$I$76,7,FALSE)="","",VLOOKUP($Q76,Data!$C$65:$I$76,7,FALSE)),"")</f>
        <v/>
      </c>
      <c r="V76" s="161"/>
      <c r="W76" s="161"/>
      <c r="X76" s="161"/>
      <c r="Y76" s="161"/>
      <c r="Z76" s="161"/>
      <c r="AA76" s="161"/>
      <c r="AB76" s="161"/>
      <c r="AC76" s="161"/>
      <c r="AD76" s="161"/>
      <c r="AE76" s="199">
        <f>IF(AND($R$68&gt;=$Q76,Readme!$AO$8+Readme!$AO$12&gt;=Calculations!AE$2),VLOOKUP(Calculations!$S76,Data!$G$65:$S$77,3+Calculations!AE$2,FALSE),"")</f>
        <v>0</v>
      </c>
      <c r="AF76" s="199">
        <f>IF(AND($R$68&gt;=$Q76,Readme!$AO$8+Readme!$AO$12&gt;=Calculations!AF$2),VLOOKUP(Calculations!$S76,Data!$G$65:$S$77,3+Calculations!AF$2,FALSE),"")</f>
        <v>0</v>
      </c>
      <c r="AG76" s="199">
        <f>IF(AND($R$68&gt;=$Q76,Readme!$AO$8+Readme!$AO$12&gt;=Calculations!AG$2),VLOOKUP(Calculations!$S76,Data!$G$65:$S$77,3+Calculations!AG$2,FALSE),"")</f>
        <v>0</v>
      </c>
      <c r="AH76" s="199">
        <f>IF(AND($R$68&gt;=$Q76,Readme!$AO$8+Readme!$AO$12&gt;=Calculations!AH$2),VLOOKUP(Calculations!$S76,Data!$G$65:$S$77,3+Calculations!AH$2,FALSE),"")</f>
        <v>0</v>
      </c>
      <c r="AI76" s="199">
        <f>IF(AND($R$68&gt;=$Q76,Readme!$AO$8+Readme!$AO$12&gt;=Calculations!AI$2),VLOOKUP(Calculations!$S76,Data!$G$65:$S$77,3+Calculations!AI$2,FALSE),"")</f>
        <v>0</v>
      </c>
      <c r="AJ76" s="199">
        <f>IF(AND($R$68&gt;=$Q76,Readme!$AO$8+Readme!$AO$12&gt;=Calculations!AJ$2),VLOOKUP(Calculations!$S76,Data!$G$65:$S$77,3+Calculations!AJ$2,FALSE),"")</f>
        <v>0</v>
      </c>
      <c r="AK76" s="199">
        <f>IF(AND($R$68&gt;=$Q76,Readme!$AO$8+Readme!$AO$12&gt;=Calculations!AK$2),VLOOKUP(Calculations!$S76,Data!$G$65:$S$77,3+Calculations!AK$2,FALSE),"")</f>
        <v>0</v>
      </c>
      <c r="AL76" s="199">
        <f>IF(AND($R$68&gt;=$Q76,Readme!$AO$8+Readme!$AO$12&gt;=Calculations!AL$2),VLOOKUP(Calculations!$S76,Data!$G$65:$S$77,3+Calculations!AL$2,FALSE),"")</f>
        <v>0</v>
      </c>
      <c r="AM76" s="199" t="str">
        <f>IF(AND($R$68&gt;=$Q76,Readme!$AO$8+Readme!$AO$12&gt;=Calculations!AM$2),VLOOKUP(Calculations!$S76,Data!$G$65:$S$77,3+Calculations!AM$2,FALSE),"")</f>
        <v/>
      </c>
      <c r="AN76" s="199" t="str">
        <f>IF(AND($R$68&gt;=$Q76,Readme!$AO$8+Readme!$AO$12&gt;=Calculations!AN$2),VLOOKUP(Calculations!$S76,Data!$G$65:$S$77,3+Calculations!AN$2,FALSE),"")</f>
        <v/>
      </c>
      <c r="AO76" s="161"/>
      <c r="AP76" s="195"/>
    </row>
    <row r="77" spans="2:42">
      <c r="B77" s="189"/>
      <c r="C77" s="161"/>
      <c r="D77" s="161"/>
      <c r="E77" s="161"/>
      <c r="F77" s="161"/>
      <c r="G77" s="161"/>
      <c r="H77" s="161"/>
      <c r="I77" s="161"/>
      <c r="J77" s="161"/>
      <c r="K77" s="161"/>
      <c r="L77" s="161"/>
      <c r="M77" s="161"/>
      <c r="N77" s="161"/>
      <c r="O77" s="161">
        <v>10</v>
      </c>
      <c r="P77" s="161"/>
      <c r="Q77" s="161">
        <v>10</v>
      </c>
      <c r="R77" s="161"/>
      <c r="S77" s="161" t="str">
        <f>IF($R$68&gt;=$Q77,IF(VLOOKUP($Q77,Data!$C$65:$I$76,5,FALSE)="","",VLOOKUP($Q77,Data!$C$65:$I$76,5,FALSE)),"")</f>
        <v>Total Inventory</v>
      </c>
      <c r="T77" s="161" t="str">
        <f>IF($R$68&gt;=$Q77,IF(VLOOKUP($Q77,Data!$C$65:$I$76,6,FALSE)="","",VLOOKUP($Q77,Data!$C$65:$I$76,6,FALSE)),"")</f>
        <v/>
      </c>
      <c r="U77" s="161" t="str">
        <f>IF($R$68&gt;=$Q77,IF(VLOOKUP($Q77,Data!$C$65:$I$76,7,FALSE)="","",VLOOKUP($Q77,Data!$C$65:$I$76,7,FALSE)),"")</f>
        <v/>
      </c>
      <c r="V77" s="161"/>
      <c r="W77" s="161"/>
      <c r="X77" s="161"/>
      <c r="Y77" s="161"/>
      <c r="Z77" s="161"/>
      <c r="AA77" s="161"/>
      <c r="AB77" s="161"/>
      <c r="AC77" s="161"/>
      <c r="AD77" s="161"/>
      <c r="AE77" s="199">
        <f>IF(AND($R$68&gt;=$Q77,Readme!$AO$8+Readme!$AO$12&gt;=Calculations!AE$2),VLOOKUP(Calculations!$S77,Data!$G$65:$S$77,3+Calculations!AE$2,FALSE),"")</f>
        <v>0</v>
      </c>
      <c r="AF77" s="199">
        <f>IF(AND($R$68&gt;=$Q77,Readme!$AO$8+Readme!$AO$12&gt;=Calculations!AF$2),VLOOKUP(Calculations!$S77,Data!$G$65:$S$77,3+Calculations!AF$2,FALSE),"")</f>
        <v>0</v>
      </c>
      <c r="AG77" s="199">
        <f>IF(AND($R$68&gt;=$Q77,Readme!$AO$8+Readme!$AO$12&gt;=Calculations!AG$2),VLOOKUP(Calculations!$S77,Data!$G$65:$S$77,3+Calculations!AG$2,FALSE),"")</f>
        <v>0</v>
      </c>
      <c r="AH77" s="199">
        <f>IF(AND($R$68&gt;=$Q77,Readme!$AO$8+Readme!$AO$12&gt;=Calculations!AH$2),VLOOKUP(Calculations!$S77,Data!$G$65:$S$77,3+Calculations!AH$2,FALSE),"")</f>
        <v>0</v>
      </c>
      <c r="AI77" s="199">
        <f>IF(AND($R$68&gt;=$Q77,Readme!$AO$8+Readme!$AO$12&gt;=Calculations!AI$2),VLOOKUP(Calculations!$S77,Data!$G$65:$S$77,3+Calculations!AI$2,FALSE),"")</f>
        <v>0</v>
      </c>
      <c r="AJ77" s="199">
        <f>IF(AND($R$68&gt;=$Q77,Readme!$AO$8+Readme!$AO$12&gt;=Calculations!AJ$2),VLOOKUP(Calculations!$S77,Data!$G$65:$S$77,3+Calculations!AJ$2,FALSE),"")</f>
        <v>0</v>
      </c>
      <c r="AK77" s="199">
        <f>IF(AND($R$68&gt;=$Q77,Readme!$AO$8+Readme!$AO$12&gt;=Calculations!AK$2),VLOOKUP(Calculations!$S77,Data!$G$65:$S$77,3+Calculations!AK$2,FALSE),"")</f>
        <v>0</v>
      </c>
      <c r="AL77" s="199">
        <f>IF(AND($R$68&gt;=$Q77,Readme!$AO$8+Readme!$AO$12&gt;=Calculations!AL$2),VLOOKUP(Calculations!$S77,Data!$G$65:$S$77,3+Calculations!AL$2,FALSE),"")</f>
        <v>0</v>
      </c>
      <c r="AM77" s="199" t="str">
        <f>IF(AND($R$68&gt;=$Q77,Readme!$AO$8+Readme!$AO$12&gt;=Calculations!AM$2),VLOOKUP(Calculations!$S77,Data!$G$65:$S$77,3+Calculations!AM$2,FALSE),"")</f>
        <v/>
      </c>
      <c r="AN77" s="199" t="str">
        <f>IF(AND($R$68&gt;=$Q77,Readme!$AO$8+Readme!$AO$12&gt;=Calculations!AN$2),VLOOKUP(Calculations!$S77,Data!$G$65:$S$77,3+Calculations!AN$2,FALSE),"")</f>
        <v/>
      </c>
      <c r="AO77" s="161"/>
      <c r="AP77" s="195"/>
    </row>
    <row r="78" spans="2:42">
      <c r="B78" s="189"/>
      <c r="C78" s="161"/>
      <c r="D78" s="161"/>
      <c r="E78" s="161"/>
      <c r="F78" s="161"/>
      <c r="G78" s="161"/>
      <c r="H78" s="161"/>
      <c r="I78" s="161"/>
      <c r="J78" s="161"/>
      <c r="K78" s="161"/>
      <c r="L78" s="161"/>
      <c r="M78" s="161"/>
      <c r="N78" s="161"/>
      <c r="O78" s="161">
        <v>11</v>
      </c>
      <c r="P78" s="161"/>
      <c r="Q78" s="161">
        <v>11</v>
      </c>
      <c r="R78" s="161"/>
      <c r="S78" s="161" t="str">
        <f>IF($R$68&gt;=$Q78,IF(VLOOKUP($Q78,Data!$C$65:$I$76,5,FALSE)="","",VLOOKUP($Q78,Data!$C$65:$I$76,5,FALSE)),"")</f>
        <v>Prepaid Expenses</v>
      </c>
      <c r="T78" s="161" t="str">
        <f>IF($R$68&gt;=$Q78,IF(VLOOKUP($Q78,Data!$C$65:$I$76,6,FALSE)="","",VLOOKUP($Q78,Data!$C$65:$I$76,6,FALSE)),"")</f>
        <v/>
      </c>
      <c r="U78" s="161" t="str">
        <f>IF($R$68&gt;=$Q78,IF(VLOOKUP($Q78,Data!$C$65:$I$76,7,FALSE)="","",VLOOKUP($Q78,Data!$C$65:$I$76,7,FALSE)),"")</f>
        <v/>
      </c>
      <c r="V78" s="161"/>
      <c r="W78" s="161"/>
      <c r="X78" s="161"/>
      <c r="Y78" s="161"/>
      <c r="Z78" s="161"/>
      <c r="AA78" s="161"/>
      <c r="AB78" s="161"/>
      <c r="AC78" s="161"/>
      <c r="AD78" s="161"/>
      <c r="AE78" s="199">
        <f>IF(AND($R$68&gt;=$Q78,Readme!$AO$8+Readme!$AO$12&gt;=Calculations!AE$2),VLOOKUP(Calculations!$S78,Data!$G$65:$S$77,3+Calculations!AE$2,FALSE),"")</f>
        <v>0</v>
      </c>
      <c r="AF78" s="199">
        <f>IF(AND($R$68&gt;=$Q78,Readme!$AO$8+Readme!$AO$12&gt;=Calculations!AF$2),VLOOKUP(Calculations!$S78,Data!$G$65:$S$77,3+Calculations!AF$2,FALSE),"")</f>
        <v>0</v>
      </c>
      <c r="AG78" s="199">
        <f>IF(AND($R$68&gt;=$Q78,Readme!$AO$8+Readme!$AO$12&gt;=Calculations!AG$2),VLOOKUP(Calculations!$S78,Data!$G$65:$S$77,3+Calculations!AG$2,FALSE),"")</f>
        <v>0</v>
      </c>
      <c r="AH78" s="199">
        <f>IF(AND($R$68&gt;=$Q78,Readme!$AO$8+Readme!$AO$12&gt;=Calculations!AH$2),VLOOKUP(Calculations!$S78,Data!$G$65:$S$77,3+Calculations!AH$2,FALSE),"")</f>
        <v>0</v>
      </c>
      <c r="AI78" s="199">
        <f>IF(AND($R$68&gt;=$Q78,Readme!$AO$8+Readme!$AO$12&gt;=Calculations!AI$2),VLOOKUP(Calculations!$S78,Data!$G$65:$S$77,3+Calculations!AI$2,FALSE),"")</f>
        <v>0</v>
      </c>
      <c r="AJ78" s="199">
        <f>IF(AND($R$68&gt;=$Q78,Readme!$AO$8+Readme!$AO$12&gt;=Calculations!AJ$2),VLOOKUP(Calculations!$S78,Data!$G$65:$S$77,3+Calculations!AJ$2,FALSE),"")</f>
        <v>0</v>
      </c>
      <c r="AK78" s="199">
        <f>IF(AND($R$68&gt;=$Q78,Readme!$AO$8+Readme!$AO$12&gt;=Calculations!AK$2),VLOOKUP(Calculations!$S78,Data!$G$65:$S$77,3+Calculations!AK$2,FALSE),"")</f>
        <v>0</v>
      </c>
      <c r="AL78" s="199">
        <f>IF(AND($R$68&gt;=$Q78,Readme!$AO$8+Readme!$AO$12&gt;=Calculations!AL$2),VLOOKUP(Calculations!$S78,Data!$G$65:$S$77,3+Calculations!AL$2,FALSE),"")</f>
        <v>0</v>
      </c>
      <c r="AM78" s="199" t="str">
        <f>IF(AND($R$68&gt;=$Q78,Readme!$AO$8+Readme!$AO$12&gt;=Calculations!AM$2),VLOOKUP(Calculations!$S78,Data!$G$65:$S$77,3+Calculations!AM$2,FALSE),"")</f>
        <v/>
      </c>
      <c r="AN78" s="199" t="str">
        <f>IF(AND($R$68&gt;=$Q78,Readme!$AO$8+Readme!$AO$12&gt;=Calculations!AN$2),VLOOKUP(Calculations!$S78,Data!$G$65:$S$77,3+Calculations!AN$2,FALSE),"")</f>
        <v/>
      </c>
      <c r="AO78" s="161"/>
      <c r="AP78" s="195"/>
    </row>
    <row r="79" spans="2:42">
      <c r="B79" s="189"/>
      <c r="C79" s="161"/>
      <c r="D79" s="161"/>
      <c r="E79" s="161"/>
      <c r="F79" s="161"/>
      <c r="G79" s="161"/>
      <c r="H79" s="161"/>
      <c r="I79" s="161"/>
      <c r="J79" s="161"/>
      <c r="K79" s="161"/>
      <c r="L79" s="161"/>
      <c r="M79" s="161"/>
      <c r="N79" s="161"/>
      <c r="O79" s="161">
        <v>12</v>
      </c>
      <c r="P79" s="161"/>
      <c r="Q79" s="161">
        <v>12</v>
      </c>
      <c r="R79" s="161"/>
      <c r="S79" s="161" t="str">
        <f>IF($R$68&gt;=$Q79,IF(VLOOKUP($Q79,Data!$C$65:$I$76,5,FALSE)="","",VLOOKUP($Q79,Data!$C$65:$I$76,5,FALSE)),"")</f>
        <v>Other Current Assets, Total</v>
      </c>
      <c r="T79" s="161" t="str">
        <f>IF($R$68&gt;=$Q79,IF(VLOOKUP($Q79,Data!$C$65:$I$76,6,FALSE)="","",VLOOKUP($Q79,Data!$C$65:$I$76,6,FALSE)),"")</f>
        <v/>
      </c>
      <c r="U79" s="161" t="str">
        <f>IF($R$68&gt;=$Q79,IF(VLOOKUP($Q79,Data!$C$65:$I$76,7,FALSE)="","",VLOOKUP($Q79,Data!$C$65:$I$76,7,FALSE)),"")</f>
        <v/>
      </c>
      <c r="V79" s="161"/>
      <c r="W79" s="161"/>
      <c r="X79" s="161"/>
      <c r="Y79" s="161"/>
      <c r="Z79" s="161"/>
      <c r="AA79" s="161"/>
      <c r="AB79" s="161"/>
      <c r="AC79" s="161"/>
      <c r="AD79" s="161"/>
      <c r="AE79" s="199">
        <f>IF(AND($R$68&gt;=$Q79,Readme!$AO$8+Readme!$AO$12&gt;=Calculations!AE$2),VLOOKUP(Calculations!$S79,Data!$G$65:$S$77,3+Calculations!AE$2,FALSE),"")</f>
        <v>0</v>
      </c>
      <c r="AF79" s="199">
        <f>IF(AND($R$68&gt;=$Q79,Readme!$AO$8+Readme!$AO$12&gt;=Calculations!AF$2),VLOOKUP(Calculations!$S79,Data!$G$65:$S$77,3+Calculations!AF$2,FALSE),"")</f>
        <v>0</v>
      </c>
      <c r="AG79" s="199">
        <f>IF(AND($R$68&gt;=$Q79,Readme!$AO$8+Readme!$AO$12&gt;=Calculations!AG$2),VLOOKUP(Calculations!$S79,Data!$G$65:$S$77,3+Calculations!AG$2,FALSE),"")</f>
        <v>0</v>
      </c>
      <c r="AH79" s="199">
        <f>IF(AND($R$68&gt;=$Q79,Readme!$AO$8+Readme!$AO$12&gt;=Calculations!AH$2),VLOOKUP(Calculations!$S79,Data!$G$65:$S$77,3+Calculations!AH$2,FALSE),"")</f>
        <v>0</v>
      </c>
      <c r="AI79" s="199">
        <f>IF(AND($R$68&gt;=$Q79,Readme!$AO$8+Readme!$AO$12&gt;=Calculations!AI$2),VLOOKUP(Calculations!$S79,Data!$G$65:$S$77,3+Calculations!AI$2,FALSE),"")</f>
        <v>0</v>
      </c>
      <c r="AJ79" s="199">
        <f>IF(AND($R$68&gt;=$Q79,Readme!$AO$8+Readme!$AO$12&gt;=Calculations!AJ$2),VLOOKUP(Calculations!$S79,Data!$G$65:$S$77,3+Calculations!AJ$2,FALSE),"")</f>
        <v>0</v>
      </c>
      <c r="AK79" s="199">
        <f>IF(AND($R$68&gt;=$Q79,Readme!$AO$8+Readme!$AO$12&gt;=Calculations!AK$2),VLOOKUP(Calculations!$S79,Data!$G$65:$S$77,3+Calculations!AK$2,FALSE),"")</f>
        <v>0</v>
      </c>
      <c r="AL79" s="199">
        <f>IF(AND($R$68&gt;=$Q79,Readme!$AO$8+Readme!$AO$12&gt;=Calculations!AL$2),VLOOKUP(Calculations!$S79,Data!$G$65:$S$77,3+Calculations!AL$2,FALSE),"")</f>
        <v>0</v>
      </c>
      <c r="AM79" s="199" t="str">
        <f>IF(AND($R$68&gt;=$Q79,Readme!$AO$8+Readme!$AO$12&gt;=Calculations!AM$2),VLOOKUP(Calculations!$S79,Data!$G$65:$S$77,3+Calculations!AM$2,FALSE),"")</f>
        <v/>
      </c>
      <c r="AN79" s="199" t="str">
        <f>IF(AND($R$68&gt;=$Q79,Readme!$AO$8+Readme!$AO$12&gt;=Calculations!AN$2),VLOOKUP(Calculations!$S79,Data!$G$65:$S$77,3+Calculations!AN$2,FALSE),"")</f>
        <v/>
      </c>
      <c r="AO79" s="161"/>
      <c r="AP79" s="195"/>
    </row>
    <row r="80" spans="2:42">
      <c r="B80" s="189"/>
      <c r="C80" s="161"/>
      <c r="D80" s="161"/>
      <c r="E80" s="161"/>
      <c r="F80" s="161"/>
      <c r="G80" s="161"/>
      <c r="H80" s="161"/>
      <c r="I80" s="161"/>
      <c r="J80" s="161"/>
      <c r="K80" s="161"/>
      <c r="L80" s="161"/>
      <c r="M80" s="161"/>
      <c r="N80" s="161"/>
      <c r="O80" s="161">
        <v>13</v>
      </c>
      <c r="P80" s="161"/>
      <c r="Q80" s="161"/>
      <c r="R80" s="161"/>
      <c r="S80" s="194" t="s">
        <v>48</v>
      </c>
      <c r="T80" s="161"/>
      <c r="U80" s="161"/>
      <c r="V80" s="161"/>
      <c r="W80" s="161"/>
      <c r="X80" s="161"/>
      <c r="Y80" s="161"/>
      <c r="Z80" s="161"/>
      <c r="AA80" s="161"/>
      <c r="AB80" s="161"/>
      <c r="AC80" s="161"/>
      <c r="AD80" s="161"/>
      <c r="AE80" s="199">
        <f>IF(Readme!$AO$8+Readme!$AO$12&gt;=Calculations!AE$2,Data!J77,"")</f>
        <v>0</v>
      </c>
      <c r="AF80" s="199">
        <f>IF(Readme!$AO$8+Readme!$AO$12&gt;=Calculations!AF$2,Data!K77,"")</f>
        <v>0</v>
      </c>
      <c r="AG80" s="199">
        <f>IF(Readme!$AO$8+Readme!$AO$12&gt;=Calculations!AG$2,Data!L77,"")</f>
        <v>0</v>
      </c>
      <c r="AH80" s="199">
        <f>IF(Readme!$AO$8+Readme!$AO$12&gt;=Calculations!AH$2,Data!M77,"")</f>
        <v>0</v>
      </c>
      <c r="AI80" s="199">
        <f>IF(Readme!$AO$8+Readme!$AO$12&gt;=Calculations!AI$2,Data!N77,"")</f>
        <v>0</v>
      </c>
      <c r="AJ80" s="199">
        <f>IF(Readme!$AO$8+Readme!$AO$12&gt;=Calculations!AJ$2,Data!O77,"")</f>
        <v>0</v>
      </c>
      <c r="AK80" s="199">
        <f>IF(Readme!$AO$8+Readme!$AO$12&gt;=Calculations!AK$2,Data!P77,"")</f>
        <v>0</v>
      </c>
      <c r="AL80" s="199">
        <f>IF(Readme!$AO$8+Readme!$AO$12&gt;=Calculations!AL$2,Data!Q77,"")</f>
        <v>0</v>
      </c>
      <c r="AM80" s="199" t="str">
        <f>IF(Readme!$AO$8+Readme!$AO$12&gt;=Calculations!AM$2,Data!R77,"")</f>
        <v/>
      </c>
      <c r="AN80" s="199" t="str">
        <f>IF(Readme!$AO$8+Readme!$AO$12&gt;=Calculations!AN$2,Data!S77,"")</f>
        <v/>
      </c>
      <c r="AO80" s="161"/>
      <c r="AP80" s="195"/>
    </row>
    <row r="81" spans="2:42">
      <c r="B81" s="189"/>
      <c r="C81" s="161"/>
      <c r="D81" s="161"/>
      <c r="E81" s="161"/>
      <c r="F81" s="161"/>
      <c r="G81" s="161"/>
      <c r="H81" s="161"/>
      <c r="I81" s="161"/>
      <c r="J81" s="161"/>
      <c r="K81" s="161"/>
      <c r="L81" s="161"/>
      <c r="M81" s="161"/>
      <c r="N81" s="161"/>
      <c r="O81" s="161">
        <v>14</v>
      </c>
      <c r="P81" s="161"/>
      <c r="Q81" s="161"/>
      <c r="R81" s="161"/>
      <c r="S81" s="161"/>
      <c r="T81" s="161"/>
      <c r="U81" s="161"/>
      <c r="V81" s="161"/>
      <c r="W81" s="161"/>
      <c r="X81" s="161"/>
      <c r="Y81" s="161"/>
      <c r="Z81" s="161"/>
      <c r="AA81" s="161"/>
      <c r="AB81" s="161"/>
      <c r="AC81" s="161"/>
      <c r="AD81" s="161"/>
      <c r="AE81" s="161"/>
      <c r="AF81" s="161"/>
      <c r="AG81" s="161"/>
      <c r="AH81" s="161"/>
      <c r="AI81" s="161"/>
      <c r="AJ81" s="161"/>
      <c r="AK81" s="161"/>
      <c r="AL81" s="161"/>
      <c r="AM81" s="161"/>
      <c r="AN81" s="161"/>
      <c r="AO81" s="161"/>
      <c r="AP81" s="195"/>
    </row>
    <row r="82" spans="2:42">
      <c r="B82" s="189"/>
      <c r="C82" s="161"/>
      <c r="D82" s="161"/>
      <c r="E82" s="161"/>
      <c r="F82" s="161"/>
      <c r="G82" s="161"/>
      <c r="H82" s="161"/>
      <c r="I82" s="161"/>
      <c r="J82" s="161"/>
      <c r="K82" s="161"/>
      <c r="L82" s="161"/>
      <c r="M82" s="161"/>
      <c r="N82" s="161"/>
      <c r="O82" s="161">
        <v>15</v>
      </c>
      <c r="P82" s="161"/>
      <c r="Q82" s="161">
        <v>1</v>
      </c>
      <c r="R82" s="161">
        <f>MAX(Data!C79:C86)</f>
        <v>8</v>
      </c>
      <c r="S82" s="161" t="str">
        <f>IF($R$82&gt;=$Q82,IF(VLOOKUP($Q82,Data!$C$79:$G$86,5,FALSE)="","",VLOOKUP($Q82,Data!$C$79:$G$86,5,FALSE)),"")</f>
        <v>Property/Plant/Equipment, Total - Net</v>
      </c>
      <c r="T82" s="161"/>
      <c r="U82" s="161"/>
      <c r="V82" s="161"/>
      <c r="W82" s="161"/>
      <c r="X82" s="161"/>
      <c r="Y82" s="161"/>
      <c r="Z82" s="161"/>
      <c r="AA82" s="161"/>
      <c r="AB82" s="161"/>
      <c r="AC82" s="161"/>
      <c r="AD82" s="161"/>
      <c r="AE82" s="199">
        <f>IF(AND($R$82&gt;=$Q82,Readme!$AO$8+Readme!$AO$12&gt;=Calculations!AE$2),VLOOKUP(Calculations!$S82,Data!$G$79:$S$86,3+Calculations!AE$2,FALSE),"")</f>
        <v>0</v>
      </c>
      <c r="AF82" s="199">
        <f>IF(AND($R$82&gt;=$Q82,Readme!$AO$8+Readme!$AO$12&gt;=Calculations!AF$2),VLOOKUP(Calculations!$S82,Data!$G$79:$S$86,3+Calculations!AF$2,FALSE),"")</f>
        <v>0</v>
      </c>
      <c r="AG82" s="199">
        <f>IF(AND($R$82&gt;=$Q82,Readme!$AO$8+Readme!$AO$12&gt;=Calculations!AG$2),VLOOKUP(Calculations!$S82,Data!$G$79:$S$86,3+Calculations!AG$2,FALSE),"")</f>
        <v>0</v>
      </c>
      <c r="AH82" s="199">
        <f>IF(AND($R$82&gt;=$Q82,Readme!$AO$8+Readme!$AO$12&gt;=Calculations!AH$2),VLOOKUP(Calculations!$S82,Data!$G$79:$S$86,3+Calculations!AH$2,FALSE),"")</f>
        <v>0</v>
      </c>
      <c r="AI82" s="199">
        <f>IF(AND($R$82&gt;=$Q82,Readme!$AO$8+Readme!$AO$12&gt;=Calculations!AI$2),VLOOKUP(Calculations!$S82,Data!$G$79:$S$86,3+Calculations!AI$2,FALSE),"")</f>
        <v>0</v>
      </c>
      <c r="AJ82" s="199">
        <f>IF(AND($R$82&gt;=$Q82,Readme!$AO$8+Readme!$AO$12&gt;=Calculations!AJ$2),VLOOKUP(Calculations!$S82,Data!$G$79:$S$86,3+Calculations!AJ$2,FALSE),"")</f>
        <v>0</v>
      </c>
      <c r="AK82" s="199">
        <f>IF(AND($R$82&gt;=$Q82,Readme!$AO$8+Readme!$AO$12&gt;=Calculations!AK$2),VLOOKUP(Calculations!$S82,Data!$G$79:$S$86,3+Calculations!AK$2,FALSE),"")</f>
        <v>0</v>
      </c>
      <c r="AL82" s="199">
        <f>IF(AND($R$82&gt;=$Q82,Readme!$AO$8+Readme!$AO$12&gt;=Calculations!AL$2),VLOOKUP(Calculations!$S82,Data!$G$79:$S$86,3+Calculations!AL$2,FALSE),"")</f>
        <v>0</v>
      </c>
      <c r="AM82" s="199" t="str">
        <f>IF(AND($R$82&gt;=$Q82,Readme!$AO$8+Readme!$AO$12&gt;=Calculations!AM$2),VLOOKUP(Calculations!$S82,Data!$G$79:$S$86,3+Calculations!AM$2,FALSE),"")</f>
        <v/>
      </c>
      <c r="AN82" s="199" t="str">
        <f>IF(AND($R$82&gt;=$Q82,Readme!$AO$8+Readme!$AO$12&gt;=Calculations!AN$2),VLOOKUP(Calculations!$S82,Data!$G$79:$S$86,3+Calculations!AN$2,FALSE),"")</f>
        <v/>
      </c>
      <c r="AO82" s="161"/>
      <c r="AP82" s="195"/>
    </row>
    <row r="83" spans="2:42">
      <c r="B83" s="189"/>
      <c r="C83" s="161"/>
      <c r="D83" s="161"/>
      <c r="E83" s="161"/>
      <c r="F83" s="161"/>
      <c r="G83" s="161"/>
      <c r="H83" s="161"/>
      <c r="I83" s="161"/>
      <c r="J83" s="161"/>
      <c r="K83" s="161"/>
      <c r="L83" s="161"/>
      <c r="M83" s="161"/>
      <c r="N83" s="161"/>
      <c r="O83" s="161">
        <v>16</v>
      </c>
      <c r="P83" s="161"/>
      <c r="Q83" s="161">
        <v>2</v>
      </c>
      <c r="R83" s="161"/>
      <c r="S83" s="161" t="str">
        <f>IF($R$82&gt;=$Q83,IF(VLOOKUP($Q83,Data!$C$79:$G$86,5,FALSE)="","",VLOOKUP($Q83,Data!$C$79:$G$86,5,FALSE)),"")</f>
        <v>Goodwill, Net</v>
      </c>
      <c r="T83" s="161"/>
      <c r="U83" s="161"/>
      <c r="V83" s="161"/>
      <c r="W83" s="161"/>
      <c r="X83" s="161"/>
      <c r="Y83" s="161"/>
      <c r="Z83" s="161"/>
      <c r="AA83" s="161"/>
      <c r="AB83" s="161"/>
      <c r="AC83" s="161"/>
      <c r="AD83" s="161"/>
      <c r="AE83" s="199">
        <f>IF(AND($R$82&gt;=$Q83,Readme!$AO$8+Readme!$AO$12&gt;=Calculations!AE$2),VLOOKUP(Calculations!$S83,Data!$G$79:$S$86,3+Calculations!AE$2,FALSE),"")</f>
        <v>0</v>
      </c>
      <c r="AF83" s="199">
        <f>IF(AND($R$82&gt;=$Q83,Readme!$AO$8+Readme!$AO$12&gt;=Calculations!AF$2),VLOOKUP(Calculations!$S83,Data!$G$79:$S$86,3+Calculations!AF$2,FALSE),"")</f>
        <v>0</v>
      </c>
      <c r="AG83" s="199">
        <f>IF(AND($R$82&gt;=$Q83,Readme!$AO$8+Readme!$AO$12&gt;=Calculations!AG$2),VLOOKUP(Calculations!$S83,Data!$G$79:$S$86,3+Calculations!AG$2,FALSE),"")</f>
        <v>0</v>
      </c>
      <c r="AH83" s="199">
        <f>IF(AND($R$82&gt;=$Q83,Readme!$AO$8+Readme!$AO$12&gt;=Calculations!AH$2),VLOOKUP(Calculations!$S83,Data!$G$79:$S$86,3+Calculations!AH$2,FALSE),"")</f>
        <v>0</v>
      </c>
      <c r="AI83" s="199">
        <f>IF(AND($R$82&gt;=$Q83,Readme!$AO$8+Readme!$AO$12&gt;=Calculations!AI$2),VLOOKUP(Calculations!$S83,Data!$G$79:$S$86,3+Calculations!AI$2,FALSE),"")</f>
        <v>0</v>
      </c>
      <c r="AJ83" s="199">
        <f>IF(AND($R$82&gt;=$Q83,Readme!$AO$8+Readme!$AO$12&gt;=Calculations!AJ$2),VLOOKUP(Calculations!$S83,Data!$G$79:$S$86,3+Calculations!AJ$2,FALSE),"")</f>
        <v>0</v>
      </c>
      <c r="AK83" s="199">
        <f>IF(AND($R$82&gt;=$Q83,Readme!$AO$8+Readme!$AO$12&gt;=Calculations!AK$2),VLOOKUP(Calculations!$S83,Data!$G$79:$S$86,3+Calculations!AK$2,FALSE),"")</f>
        <v>0</v>
      </c>
      <c r="AL83" s="199">
        <f>IF(AND($R$82&gt;=$Q83,Readme!$AO$8+Readme!$AO$12&gt;=Calculations!AL$2),VLOOKUP(Calculations!$S83,Data!$G$79:$S$86,3+Calculations!AL$2,FALSE),"")</f>
        <v>0</v>
      </c>
      <c r="AM83" s="199" t="str">
        <f>IF(AND($R$82&gt;=$Q83,Readme!$AO$8+Readme!$AO$12&gt;=Calculations!AM$2),VLOOKUP(Calculations!$S83,Data!$G$79:$S$86,3+Calculations!AM$2,FALSE),"")</f>
        <v/>
      </c>
      <c r="AN83" s="199" t="str">
        <f>IF(AND($R$82&gt;=$Q83,Readme!$AO$8+Readme!$AO$12&gt;=Calculations!AN$2),VLOOKUP(Calculations!$S83,Data!$G$79:$S$86,3+Calculations!AN$2,FALSE),"")</f>
        <v/>
      </c>
      <c r="AO83" s="161"/>
      <c r="AP83" s="195"/>
    </row>
    <row r="84" spans="2:42">
      <c r="B84" s="189"/>
      <c r="C84" s="161"/>
      <c r="D84" s="161"/>
      <c r="E84" s="161"/>
      <c r="F84" s="161"/>
      <c r="G84" s="161"/>
      <c r="H84" s="161"/>
      <c r="I84" s="161"/>
      <c r="J84" s="161"/>
      <c r="K84" s="161"/>
      <c r="L84" s="161"/>
      <c r="M84" s="161"/>
      <c r="N84" s="161"/>
      <c r="O84" s="161">
        <v>17</v>
      </c>
      <c r="P84" s="161"/>
      <c r="Q84" s="161">
        <v>3</v>
      </c>
      <c r="R84" s="161"/>
      <c r="S84" s="161" t="str">
        <f>IF($R$82&gt;=$Q84,IF(VLOOKUP($Q84,Data!$C$79:$G$86,5,FALSE)="","",VLOOKUP($Q84,Data!$C$79:$G$86,5,FALSE)),"")</f>
        <v>Intangibles, Net</v>
      </c>
      <c r="T84" s="161"/>
      <c r="U84" s="161"/>
      <c r="V84" s="161"/>
      <c r="W84" s="161"/>
      <c r="X84" s="161"/>
      <c r="Y84" s="161"/>
      <c r="Z84" s="161"/>
      <c r="AA84" s="161"/>
      <c r="AB84" s="161"/>
      <c r="AC84" s="161"/>
      <c r="AD84" s="161"/>
      <c r="AE84" s="199">
        <f>IF(AND($R$82&gt;=$Q84,Readme!$AO$8+Readme!$AO$12&gt;=Calculations!AE$2),VLOOKUP(Calculations!$S84,Data!$G$79:$S$86,3+Calculations!AE$2,FALSE),"")</f>
        <v>0</v>
      </c>
      <c r="AF84" s="199">
        <f>IF(AND($R$82&gt;=$Q84,Readme!$AO$8+Readme!$AO$12&gt;=Calculations!AF$2),VLOOKUP(Calculations!$S84,Data!$G$79:$S$86,3+Calculations!AF$2,FALSE),"")</f>
        <v>0</v>
      </c>
      <c r="AG84" s="199">
        <f>IF(AND($R$82&gt;=$Q84,Readme!$AO$8+Readme!$AO$12&gt;=Calculations!AG$2),VLOOKUP(Calculations!$S84,Data!$G$79:$S$86,3+Calculations!AG$2,FALSE),"")</f>
        <v>0</v>
      </c>
      <c r="AH84" s="199">
        <f>IF(AND($R$82&gt;=$Q84,Readme!$AO$8+Readme!$AO$12&gt;=Calculations!AH$2),VLOOKUP(Calculations!$S84,Data!$G$79:$S$86,3+Calculations!AH$2,FALSE),"")</f>
        <v>0</v>
      </c>
      <c r="AI84" s="199">
        <f>IF(AND($R$82&gt;=$Q84,Readme!$AO$8+Readme!$AO$12&gt;=Calculations!AI$2),VLOOKUP(Calculations!$S84,Data!$G$79:$S$86,3+Calculations!AI$2,FALSE),"")</f>
        <v>0</v>
      </c>
      <c r="AJ84" s="199">
        <f>IF(AND($R$82&gt;=$Q84,Readme!$AO$8+Readme!$AO$12&gt;=Calculations!AJ$2),VLOOKUP(Calculations!$S84,Data!$G$79:$S$86,3+Calculations!AJ$2,FALSE),"")</f>
        <v>0</v>
      </c>
      <c r="AK84" s="199">
        <f>IF(AND($R$82&gt;=$Q84,Readme!$AO$8+Readme!$AO$12&gt;=Calculations!AK$2),VLOOKUP(Calculations!$S84,Data!$G$79:$S$86,3+Calculations!AK$2,FALSE),"")</f>
        <v>0</v>
      </c>
      <c r="AL84" s="199">
        <f>IF(AND($R$82&gt;=$Q84,Readme!$AO$8+Readme!$AO$12&gt;=Calculations!AL$2),VLOOKUP(Calculations!$S84,Data!$G$79:$S$86,3+Calculations!AL$2,FALSE),"")</f>
        <v>0</v>
      </c>
      <c r="AM84" s="199" t="str">
        <f>IF(AND($R$82&gt;=$Q84,Readme!$AO$8+Readme!$AO$12&gt;=Calculations!AM$2),VLOOKUP(Calculations!$S84,Data!$G$79:$S$86,3+Calculations!AM$2,FALSE),"")</f>
        <v/>
      </c>
      <c r="AN84" s="199" t="str">
        <f>IF(AND($R$82&gt;=$Q84,Readme!$AO$8+Readme!$AO$12&gt;=Calculations!AN$2),VLOOKUP(Calculations!$S84,Data!$G$79:$S$86,3+Calculations!AN$2,FALSE),"")</f>
        <v/>
      </c>
      <c r="AO84" s="161"/>
      <c r="AP84" s="195"/>
    </row>
    <row r="85" spans="2:42">
      <c r="B85" s="189"/>
      <c r="C85" s="161"/>
      <c r="D85" s="161"/>
      <c r="E85" s="161"/>
      <c r="F85" s="161"/>
      <c r="G85" s="161"/>
      <c r="H85" s="161"/>
      <c r="I85" s="161"/>
      <c r="J85" s="161"/>
      <c r="K85" s="161"/>
      <c r="L85" s="161"/>
      <c r="M85" s="161"/>
      <c r="N85" s="161"/>
      <c r="O85" s="161">
        <v>18</v>
      </c>
      <c r="P85" s="161"/>
      <c r="Q85" s="161">
        <v>4</v>
      </c>
      <c r="R85" s="161"/>
      <c r="S85" s="161" t="str">
        <f>IF($R$82&gt;=$Q85,IF(VLOOKUP($Q85,Data!$C$79:$G$86,5,FALSE)="","",VLOOKUP($Q85,Data!$C$79:$G$86,5,FALSE)),"")</f>
        <v>Total Utility Plant, Net</v>
      </c>
      <c r="T85" s="161"/>
      <c r="U85" s="161"/>
      <c r="V85" s="161"/>
      <c r="W85" s="161"/>
      <c r="X85" s="161"/>
      <c r="Y85" s="161"/>
      <c r="Z85" s="161"/>
      <c r="AA85" s="161"/>
      <c r="AB85" s="161"/>
      <c r="AC85" s="161"/>
      <c r="AD85" s="161"/>
      <c r="AE85" s="199">
        <f>IF(AND($R$82&gt;=$Q85,Readme!$AO$8+Readme!$AO$12&gt;=Calculations!AE$2),VLOOKUP(Calculations!$S85,Data!$G$79:$S$86,3+Calculations!AE$2,FALSE),"")</f>
        <v>0</v>
      </c>
      <c r="AF85" s="199">
        <f>IF(AND($R$82&gt;=$Q85,Readme!$AO$8+Readme!$AO$12&gt;=Calculations!AF$2),VLOOKUP(Calculations!$S85,Data!$G$79:$S$86,3+Calculations!AF$2,FALSE),"")</f>
        <v>0</v>
      </c>
      <c r="AG85" s="199">
        <f>IF(AND($R$82&gt;=$Q85,Readme!$AO$8+Readme!$AO$12&gt;=Calculations!AG$2),VLOOKUP(Calculations!$S85,Data!$G$79:$S$86,3+Calculations!AG$2,FALSE),"")</f>
        <v>0</v>
      </c>
      <c r="AH85" s="199">
        <f>IF(AND($R$82&gt;=$Q85,Readme!$AO$8+Readme!$AO$12&gt;=Calculations!AH$2),VLOOKUP(Calculations!$S85,Data!$G$79:$S$86,3+Calculations!AH$2,FALSE),"")</f>
        <v>0</v>
      </c>
      <c r="AI85" s="199">
        <f>IF(AND($R$82&gt;=$Q85,Readme!$AO$8+Readme!$AO$12&gt;=Calculations!AI$2),VLOOKUP(Calculations!$S85,Data!$G$79:$S$86,3+Calculations!AI$2,FALSE),"")</f>
        <v>0</v>
      </c>
      <c r="AJ85" s="199">
        <f>IF(AND($R$82&gt;=$Q85,Readme!$AO$8+Readme!$AO$12&gt;=Calculations!AJ$2),VLOOKUP(Calculations!$S85,Data!$G$79:$S$86,3+Calculations!AJ$2,FALSE),"")</f>
        <v>0</v>
      </c>
      <c r="AK85" s="199">
        <f>IF(AND($R$82&gt;=$Q85,Readme!$AO$8+Readme!$AO$12&gt;=Calculations!AK$2),VLOOKUP(Calculations!$S85,Data!$G$79:$S$86,3+Calculations!AK$2,FALSE),"")</f>
        <v>0</v>
      </c>
      <c r="AL85" s="199">
        <f>IF(AND($R$82&gt;=$Q85,Readme!$AO$8+Readme!$AO$12&gt;=Calculations!AL$2),VLOOKUP(Calculations!$S85,Data!$G$79:$S$86,3+Calculations!AL$2,FALSE),"")</f>
        <v>0</v>
      </c>
      <c r="AM85" s="199" t="str">
        <f>IF(AND($R$82&gt;=$Q85,Readme!$AO$8+Readme!$AO$12&gt;=Calculations!AM$2),VLOOKUP(Calculations!$S85,Data!$G$79:$S$86,3+Calculations!AM$2,FALSE),"")</f>
        <v/>
      </c>
      <c r="AN85" s="199" t="str">
        <f>IF(AND($R$82&gt;=$Q85,Readme!$AO$8+Readme!$AO$12&gt;=Calculations!AN$2),VLOOKUP(Calculations!$S85,Data!$G$79:$S$86,3+Calculations!AN$2,FALSE),"")</f>
        <v/>
      </c>
      <c r="AO85" s="161"/>
      <c r="AP85" s="195"/>
    </row>
    <row r="86" spans="2:42">
      <c r="B86" s="189"/>
      <c r="C86" s="161"/>
      <c r="D86" s="161"/>
      <c r="E86" s="161"/>
      <c r="F86" s="161"/>
      <c r="G86" s="161"/>
      <c r="H86" s="161"/>
      <c r="I86" s="161"/>
      <c r="J86" s="161"/>
      <c r="K86" s="161"/>
      <c r="L86" s="161"/>
      <c r="M86" s="161"/>
      <c r="N86" s="161"/>
      <c r="O86" s="161">
        <v>19</v>
      </c>
      <c r="P86" s="161"/>
      <c r="Q86" s="161">
        <v>5</v>
      </c>
      <c r="R86" s="161"/>
      <c r="S86" s="161" t="str">
        <f>IF($R$82&gt;=$Q86,IF(VLOOKUP($Q86,Data!$C$79:$G$86,5,FALSE)="","",VLOOKUP($Q86,Data!$C$79:$G$86,5,FALSE)),"")</f>
        <v>Long Term Investments</v>
      </c>
      <c r="T86" s="161"/>
      <c r="U86" s="161"/>
      <c r="V86" s="161"/>
      <c r="W86" s="161"/>
      <c r="X86" s="161"/>
      <c r="Y86" s="161"/>
      <c r="Z86" s="161"/>
      <c r="AA86" s="161"/>
      <c r="AB86" s="161"/>
      <c r="AC86" s="161"/>
      <c r="AD86" s="161"/>
      <c r="AE86" s="199">
        <f>IF(AND($R$82&gt;=$Q86,Readme!$AO$8+Readme!$AO$12&gt;=Calculations!AE$2),VLOOKUP(Calculations!$S86,Data!$G$79:$S$86,3+Calculations!AE$2,FALSE),"")</f>
        <v>0</v>
      </c>
      <c r="AF86" s="199">
        <f>IF(AND($R$82&gt;=$Q86,Readme!$AO$8+Readme!$AO$12&gt;=Calculations!AF$2),VLOOKUP(Calculations!$S86,Data!$G$79:$S$86,3+Calculations!AF$2,FALSE),"")</f>
        <v>0</v>
      </c>
      <c r="AG86" s="199">
        <f>IF(AND($R$82&gt;=$Q86,Readme!$AO$8+Readme!$AO$12&gt;=Calculations!AG$2),VLOOKUP(Calculations!$S86,Data!$G$79:$S$86,3+Calculations!AG$2,FALSE),"")</f>
        <v>0</v>
      </c>
      <c r="AH86" s="199">
        <f>IF(AND($R$82&gt;=$Q86,Readme!$AO$8+Readme!$AO$12&gt;=Calculations!AH$2),VLOOKUP(Calculations!$S86,Data!$G$79:$S$86,3+Calculations!AH$2,FALSE),"")</f>
        <v>0</v>
      </c>
      <c r="AI86" s="199">
        <f>IF(AND($R$82&gt;=$Q86,Readme!$AO$8+Readme!$AO$12&gt;=Calculations!AI$2),VLOOKUP(Calculations!$S86,Data!$G$79:$S$86,3+Calculations!AI$2,FALSE),"")</f>
        <v>0</v>
      </c>
      <c r="AJ86" s="199">
        <f>IF(AND($R$82&gt;=$Q86,Readme!$AO$8+Readme!$AO$12&gt;=Calculations!AJ$2),VLOOKUP(Calculations!$S86,Data!$G$79:$S$86,3+Calculations!AJ$2,FALSE),"")</f>
        <v>0</v>
      </c>
      <c r="AK86" s="199">
        <f>IF(AND($R$82&gt;=$Q86,Readme!$AO$8+Readme!$AO$12&gt;=Calculations!AK$2),VLOOKUP(Calculations!$S86,Data!$G$79:$S$86,3+Calculations!AK$2,FALSE),"")</f>
        <v>0</v>
      </c>
      <c r="AL86" s="199">
        <f>IF(AND($R$82&gt;=$Q86,Readme!$AO$8+Readme!$AO$12&gt;=Calculations!AL$2),VLOOKUP(Calculations!$S86,Data!$G$79:$S$86,3+Calculations!AL$2,FALSE),"")</f>
        <v>0</v>
      </c>
      <c r="AM86" s="199" t="str">
        <f>IF(AND($R$82&gt;=$Q86,Readme!$AO$8+Readme!$AO$12&gt;=Calculations!AM$2),VLOOKUP(Calculations!$S86,Data!$G$79:$S$86,3+Calculations!AM$2,FALSE),"")</f>
        <v/>
      </c>
      <c r="AN86" s="199" t="str">
        <f>IF(AND($R$82&gt;=$Q86,Readme!$AO$8+Readme!$AO$12&gt;=Calculations!AN$2),VLOOKUP(Calculations!$S86,Data!$G$79:$S$86,3+Calculations!AN$2,FALSE),"")</f>
        <v/>
      </c>
      <c r="AO86" s="161"/>
      <c r="AP86" s="195"/>
    </row>
    <row r="87" spans="2:42">
      <c r="B87" s="189"/>
      <c r="C87" s="161"/>
      <c r="D87" s="161"/>
      <c r="E87" s="161"/>
      <c r="F87" s="161"/>
      <c r="G87" s="161"/>
      <c r="H87" s="161"/>
      <c r="I87" s="161"/>
      <c r="J87" s="161"/>
      <c r="K87" s="161"/>
      <c r="L87" s="161"/>
      <c r="M87" s="161"/>
      <c r="N87" s="161"/>
      <c r="O87" s="161">
        <v>20</v>
      </c>
      <c r="P87" s="161"/>
      <c r="Q87" s="161">
        <v>6</v>
      </c>
      <c r="R87" s="161"/>
      <c r="S87" s="161" t="str">
        <f>IF($R$82&gt;=$Q87,IF(VLOOKUP($Q87,Data!$C$79:$G$86,5,FALSE)="","",VLOOKUP($Q87,Data!$C$79:$G$86,5,FALSE)),"")</f>
        <v>Note Receivable - Long Term</v>
      </c>
      <c r="T87" s="161"/>
      <c r="U87" s="161"/>
      <c r="V87" s="161"/>
      <c r="W87" s="161"/>
      <c r="X87" s="161"/>
      <c r="Y87" s="161"/>
      <c r="Z87" s="161"/>
      <c r="AA87" s="161"/>
      <c r="AB87" s="161"/>
      <c r="AC87" s="161"/>
      <c r="AD87" s="161"/>
      <c r="AE87" s="199">
        <f>IF(AND($R$82&gt;=$Q87,Readme!$AO$8+Readme!$AO$12&gt;=Calculations!AE$2),VLOOKUP(Calculations!$S87,Data!$G$79:$S$86,3+Calculations!AE$2,FALSE),"")</f>
        <v>0</v>
      </c>
      <c r="AF87" s="199">
        <f>IF(AND($R$82&gt;=$Q87,Readme!$AO$8+Readme!$AO$12&gt;=Calculations!AF$2),VLOOKUP(Calculations!$S87,Data!$G$79:$S$86,3+Calculations!AF$2,FALSE),"")</f>
        <v>0</v>
      </c>
      <c r="AG87" s="199">
        <f>IF(AND($R$82&gt;=$Q87,Readme!$AO$8+Readme!$AO$12&gt;=Calculations!AG$2),VLOOKUP(Calculations!$S87,Data!$G$79:$S$86,3+Calculations!AG$2,FALSE),"")</f>
        <v>0</v>
      </c>
      <c r="AH87" s="199">
        <f>IF(AND($R$82&gt;=$Q87,Readme!$AO$8+Readme!$AO$12&gt;=Calculations!AH$2),VLOOKUP(Calculations!$S87,Data!$G$79:$S$86,3+Calculations!AH$2,FALSE),"")</f>
        <v>0</v>
      </c>
      <c r="AI87" s="199">
        <f>IF(AND($R$82&gt;=$Q87,Readme!$AO$8+Readme!$AO$12&gt;=Calculations!AI$2),VLOOKUP(Calculations!$S87,Data!$G$79:$S$86,3+Calculations!AI$2,FALSE),"")</f>
        <v>0</v>
      </c>
      <c r="AJ87" s="199">
        <f>IF(AND($R$82&gt;=$Q87,Readme!$AO$8+Readme!$AO$12&gt;=Calculations!AJ$2),VLOOKUP(Calculations!$S87,Data!$G$79:$S$86,3+Calculations!AJ$2,FALSE),"")</f>
        <v>0</v>
      </c>
      <c r="AK87" s="199">
        <f>IF(AND($R$82&gt;=$Q87,Readme!$AO$8+Readme!$AO$12&gt;=Calculations!AK$2),VLOOKUP(Calculations!$S87,Data!$G$79:$S$86,3+Calculations!AK$2,FALSE),"")</f>
        <v>0</v>
      </c>
      <c r="AL87" s="199">
        <f>IF(AND($R$82&gt;=$Q87,Readme!$AO$8+Readme!$AO$12&gt;=Calculations!AL$2),VLOOKUP(Calculations!$S87,Data!$G$79:$S$86,3+Calculations!AL$2,FALSE),"")</f>
        <v>0</v>
      </c>
      <c r="AM87" s="199" t="str">
        <f>IF(AND($R$82&gt;=$Q87,Readme!$AO$8+Readme!$AO$12&gt;=Calculations!AM$2),VLOOKUP(Calculations!$S87,Data!$G$79:$S$86,3+Calculations!AM$2,FALSE),"")</f>
        <v/>
      </c>
      <c r="AN87" s="199" t="str">
        <f>IF(AND($R$82&gt;=$Q87,Readme!$AO$8+Readme!$AO$12&gt;=Calculations!AN$2),VLOOKUP(Calculations!$S87,Data!$G$79:$S$86,3+Calculations!AN$2,FALSE),"")</f>
        <v/>
      </c>
      <c r="AO87" s="161"/>
      <c r="AP87" s="195"/>
    </row>
    <row r="88" spans="2:42">
      <c r="B88" s="189"/>
      <c r="C88" s="161"/>
      <c r="D88" s="161"/>
      <c r="E88" s="161"/>
      <c r="F88" s="161"/>
      <c r="G88" s="161"/>
      <c r="H88" s="161"/>
      <c r="I88" s="161"/>
      <c r="J88" s="161"/>
      <c r="K88" s="161"/>
      <c r="L88" s="161"/>
      <c r="M88" s="161"/>
      <c r="N88" s="161"/>
      <c r="O88" s="161">
        <v>21</v>
      </c>
      <c r="P88" s="161"/>
      <c r="Q88" s="161">
        <v>7</v>
      </c>
      <c r="R88" s="161"/>
      <c r="S88" s="161" t="str">
        <f>IF($R$82&gt;=$Q88,IF(VLOOKUP($Q88,Data!$C$79:$G$86,5,FALSE)="","",VLOOKUP($Q88,Data!$C$79:$G$86,5,FALSE)),"")</f>
        <v>Other Long Term Assets, Total</v>
      </c>
      <c r="T88" s="161"/>
      <c r="U88" s="161"/>
      <c r="V88" s="161"/>
      <c r="W88" s="161"/>
      <c r="X88" s="161"/>
      <c r="Y88" s="161"/>
      <c r="Z88" s="161"/>
      <c r="AA88" s="161"/>
      <c r="AB88" s="161"/>
      <c r="AC88" s="161"/>
      <c r="AD88" s="161"/>
      <c r="AE88" s="199">
        <f>IF(AND($R$82&gt;=$Q88,Readme!$AO$8+Readme!$AO$12&gt;=Calculations!AE$2),VLOOKUP(Calculations!$S88,Data!$G$79:$S$86,3+Calculations!AE$2,FALSE),"")</f>
        <v>0</v>
      </c>
      <c r="AF88" s="199">
        <f>IF(AND($R$82&gt;=$Q88,Readme!$AO$8+Readme!$AO$12&gt;=Calculations!AF$2),VLOOKUP(Calculations!$S88,Data!$G$79:$S$86,3+Calculations!AF$2,FALSE),"")</f>
        <v>0</v>
      </c>
      <c r="AG88" s="199">
        <f>IF(AND($R$82&gt;=$Q88,Readme!$AO$8+Readme!$AO$12&gt;=Calculations!AG$2),VLOOKUP(Calculations!$S88,Data!$G$79:$S$86,3+Calculations!AG$2,FALSE),"")</f>
        <v>0</v>
      </c>
      <c r="AH88" s="199">
        <f>IF(AND($R$82&gt;=$Q88,Readme!$AO$8+Readme!$AO$12&gt;=Calculations!AH$2),VLOOKUP(Calculations!$S88,Data!$G$79:$S$86,3+Calculations!AH$2,FALSE),"")</f>
        <v>0</v>
      </c>
      <c r="AI88" s="199">
        <f>IF(AND($R$82&gt;=$Q88,Readme!$AO$8+Readme!$AO$12&gt;=Calculations!AI$2),VLOOKUP(Calculations!$S88,Data!$G$79:$S$86,3+Calculations!AI$2,FALSE),"")</f>
        <v>0</v>
      </c>
      <c r="AJ88" s="199">
        <f>IF(AND($R$82&gt;=$Q88,Readme!$AO$8+Readme!$AO$12&gt;=Calculations!AJ$2),VLOOKUP(Calculations!$S88,Data!$G$79:$S$86,3+Calculations!AJ$2,FALSE),"")</f>
        <v>0</v>
      </c>
      <c r="AK88" s="199">
        <f>IF(AND($R$82&gt;=$Q88,Readme!$AO$8+Readme!$AO$12&gt;=Calculations!AK$2),VLOOKUP(Calculations!$S88,Data!$G$79:$S$86,3+Calculations!AK$2,FALSE),"")</f>
        <v>0</v>
      </c>
      <c r="AL88" s="199">
        <f>IF(AND($R$82&gt;=$Q88,Readme!$AO$8+Readme!$AO$12&gt;=Calculations!AL$2),VLOOKUP(Calculations!$S88,Data!$G$79:$S$86,3+Calculations!AL$2,FALSE),"")</f>
        <v>0</v>
      </c>
      <c r="AM88" s="199" t="str">
        <f>IF(AND($R$82&gt;=$Q88,Readme!$AO$8+Readme!$AO$12&gt;=Calculations!AM$2),VLOOKUP(Calculations!$S88,Data!$G$79:$S$86,3+Calculations!AM$2,FALSE),"")</f>
        <v/>
      </c>
      <c r="AN88" s="199" t="str">
        <f>IF(AND($R$82&gt;=$Q88,Readme!$AO$8+Readme!$AO$12&gt;=Calculations!AN$2),VLOOKUP(Calculations!$S88,Data!$G$79:$S$86,3+Calculations!AN$2,FALSE),"")</f>
        <v/>
      </c>
      <c r="AO88" s="161"/>
      <c r="AP88" s="195"/>
    </row>
    <row r="89" spans="2:42">
      <c r="B89" s="189"/>
      <c r="C89" s="161"/>
      <c r="D89" s="161"/>
      <c r="E89" s="161"/>
      <c r="F89" s="161"/>
      <c r="G89" s="161"/>
      <c r="H89" s="161"/>
      <c r="I89" s="161"/>
      <c r="J89" s="161"/>
      <c r="K89" s="161"/>
      <c r="L89" s="161"/>
      <c r="M89" s="161"/>
      <c r="N89" s="161"/>
      <c r="O89" s="161">
        <v>22</v>
      </c>
      <c r="P89" s="161"/>
      <c r="Q89" s="161">
        <v>8</v>
      </c>
      <c r="R89" s="161"/>
      <c r="S89" s="161" t="str">
        <f>IF($R$82&gt;=$Q89,IF(VLOOKUP($Q89,Data!$C$79:$G$86,5,FALSE)="","",VLOOKUP($Q89,Data!$C$79:$G$86,5,FALSE)),"")</f>
        <v>Other Assets, Total</v>
      </c>
      <c r="T89" s="161"/>
      <c r="U89" s="161"/>
      <c r="V89" s="161"/>
      <c r="W89" s="161"/>
      <c r="X89" s="161"/>
      <c r="Y89" s="161"/>
      <c r="Z89" s="161"/>
      <c r="AA89" s="161"/>
      <c r="AB89" s="161"/>
      <c r="AC89" s="161"/>
      <c r="AD89" s="161"/>
      <c r="AE89" s="199">
        <f>IF(AND($R$82&gt;=$Q89,Readme!$AO$8+Readme!$AO$12&gt;=Calculations!AE$2),VLOOKUP(Calculations!$S89,Data!$G$79:$S$86,3+Calculations!AE$2,FALSE),"")</f>
        <v>0</v>
      </c>
      <c r="AF89" s="199">
        <f>IF(AND($R$82&gt;=$Q89,Readme!$AO$8+Readme!$AO$12&gt;=Calculations!AF$2),VLOOKUP(Calculations!$S89,Data!$G$79:$S$86,3+Calculations!AF$2,FALSE),"")</f>
        <v>0</v>
      </c>
      <c r="AG89" s="199">
        <f>IF(AND($R$82&gt;=$Q89,Readme!$AO$8+Readme!$AO$12&gt;=Calculations!AG$2),VLOOKUP(Calculations!$S89,Data!$G$79:$S$86,3+Calculations!AG$2,FALSE),"")</f>
        <v>0</v>
      </c>
      <c r="AH89" s="199">
        <f>IF(AND($R$82&gt;=$Q89,Readme!$AO$8+Readme!$AO$12&gt;=Calculations!AH$2),VLOOKUP(Calculations!$S89,Data!$G$79:$S$86,3+Calculations!AH$2,FALSE),"")</f>
        <v>0</v>
      </c>
      <c r="AI89" s="199">
        <f>IF(AND($R$82&gt;=$Q89,Readme!$AO$8+Readme!$AO$12&gt;=Calculations!AI$2),VLOOKUP(Calculations!$S89,Data!$G$79:$S$86,3+Calculations!AI$2,FALSE),"")</f>
        <v>0</v>
      </c>
      <c r="AJ89" s="199">
        <f>IF(AND($R$82&gt;=$Q89,Readme!$AO$8+Readme!$AO$12&gt;=Calculations!AJ$2),VLOOKUP(Calculations!$S89,Data!$G$79:$S$86,3+Calculations!AJ$2,FALSE),"")</f>
        <v>0</v>
      </c>
      <c r="AK89" s="199">
        <f>IF(AND($R$82&gt;=$Q89,Readme!$AO$8+Readme!$AO$12&gt;=Calculations!AK$2),VLOOKUP(Calculations!$S89,Data!$G$79:$S$86,3+Calculations!AK$2,FALSE),"")</f>
        <v>0</v>
      </c>
      <c r="AL89" s="199">
        <f>IF(AND($R$82&gt;=$Q89,Readme!$AO$8+Readme!$AO$12&gt;=Calculations!AL$2),VLOOKUP(Calculations!$S89,Data!$G$79:$S$86,3+Calculations!AL$2,FALSE),"")</f>
        <v>0</v>
      </c>
      <c r="AM89" s="199" t="str">
        <f>IF(AND($R$82&gt;=$Q89,Readme!$AO$8+Readme!$AO$12&gt;=Calculations!AM$2),VLOOKUP(Calculations!$S89,Data!$G$79:$S$86,3+Calculations!AM$2,FALSE),"")</f>
        <v/>
      </c>
      <c r="AN89" s="199" t="str">
        <f>IF(AND($R$82&gt;=$Q89,Readme!$AO$8+Readme!$AO$12&gt;=Calculations!AN$2),VLOOKUP(Calculations!$S89,Data!$G$79:$S$86,3+Calculations!AN$2,FALSE),"")</f>
        <v/>
      </c>
      <c r="AO89" s="161"/>
      <c r="AP89" s="195"/>
    </row>
    <row r="90" spans="2:42">
      <c r="B90" s="189"/>
      <c r="C90" s="161"/>
      <c r="D90" s="161"/>
      <c r="E90" s="161"/>
      <c r="F90" s="161"/>
      <c r="G90" s="161"/>
      <c r="H90" s="161"/>
      <c r="I90" s="161"/>
      <c r="J90" s="161"/>
      <c r="K90" s="161"/>
      <c r="L90" s="161"/>
      <c r="M90" s="161"/>
      <c r="N90" s="161"/>
      <c r="O90" s="161">
        <v>23</v>
      </c>
      <c r="P90" s="161"/>
      <c r="Q90" s="161"/>
      <c r="R90" s="161"/>
      <c r="S90" s="194" t="s">
        <v>56</v>
      </c>
      <c r="T90" s="161"/>
      <c r="U90" s="161"/>
      <c r="V90" s="161"/>
      <c r="W90" s="161"/>
      <c r="X90" s="161"/>
      <c r="Y90" s="161"/>
      <c r="Z90" s="161"/>
      <c r="AA90" s="161"/>
      <c r="AB90" s="161"/>
      <c r="AC90" s="161"/>
      <c r="AD90" s="161"/>
      <c r="AE90" s="199">
        <f>IF(Readme!$AO$8+Readme!$AO$12&gt;=Calculations!AE$2,Data!J87,"")</f>
        <v>0</v>
      </c>
      <c r="AF90" s="199">
        <f>IF(Readme!$AO$8+Readme!$AO$12&gt;=Calculations!AF$2,Data!K87,"")</f>
        <v>0</v>
      </c>
      <c r="AG90" s="199">
        <f>IF(Readme!$AO$8+Readme!$AO$12&gt;=Calculations!AG$2,Data!L87,"")</f>
        <v>0</v>
      </c>
      <c r="AH90" s="199">
        <f>IF(Readme!$AO$8+Readme!$AO$12&gt;=Calculations!AH$2,Data!M87,"")</f>
        <v>0</v>
      </c>
      <c r="AI90" s="199">
        <f>IF(Readme!$AO$8+Readme!$AO$12&gt;=Calculations!AI$2,Data!N87,"")</f>
        <v>0</v>
      </c>
      <c r="AJ90" s="199">
        <f>IF(Readme!$AO$8+Readme!$AO$12&gt;=Calculations!AJ$2,Data!O87,"")</f>
        <v>0</v>
      </c>
      <c r="AK90" s="199">
        <f>IF(Readme!$AO$8+Readme!$AO$12&gt;=Calculations!AK$2,Data!P87,"")</f>
        <v>0</v>
      </c>
      <c r="AL90" s="199">
        <f>IF(Readme!$AO$8+Readme!$AO$12&gt;=Calculations!AL$2,Data!Q87,"")</f>
        <v>0</v>
      </c>
      <c r="AM90" s="199" t="str">
        <f>IF(Readme!$AO$8+Readme!$AO$12&gt;=Calculations!AM$2,Data!R87,"")</f>
        <v/>
      </c>
      <c r="AN90" s="199" t="str">
        <f>IF(Readme!$AO$8+Readme!$AO$12&gt;=Calculations!AN$2,Data!S87,"")</f>
        <v/>
      </c>
      <c r="AO90" s="161"/>
      <c r="AP90" s="195"/>
    </row>
    <row r="91" spans="2:42">
      <c r="B91" s="189"/>
      <c r="C91" s="161"/>
      <c r="D91" s="161"/>
      <c r="E91" s="161"/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61"/>
      <c r="Y91" s="161"/>
      <c r="Z91" s="161"/>
      <c r="AA91" s="161"/>
      <c r="AB91" s="161"/>
      <c r="AC91" s="161"/>
      <c r="AD91" s="161"/>
      <c r="AE91" s="161"/>
      <c r="AF91" s="161"/>
      <c r="AG91" s="161"/>
      <c r="AH91" s="161"/>
      <c r="AI91" s="161"/>
      <c r="AJ91" s="161"/>
      <c r="AK91" s="161"/>
      <c r="AL91" s="161"/>
      <c r="AM91" s="161"/>
      <c r="AN91" s="161"/>
      <c r="AO91" s="161"/>
      <c r="AP91" s="195"/>
    </row>
    <row r="92" spans="2:42">
      <c r="B92" s="189"/>
      <c r="C92" s="161"/>
      <c r="D92" s="161"/>
      <c r="E92" s="161"/>
      <c r="F92" s="161"/>
      <c r="G92" s="161"/>
      <c r="H92" s="161"/>
      <c r="I92" s="161"/>
      <c r="J92" s="161"/>
      <c r="K92" s="161"/>
      <c r="L92" s="161"/>
      <c r="M92" s="161"/>
      <c r="N92" s="161"/>
      <c r="O92" s="161">
        <v>1</v>
      </c>
      <c r="P92" s="161"/>
      <c r="Q92" s="161">
        <v>1</v>
      </c>
      <c r="R92" s="161">
        <f>MAX(Data!C90:C95)</f>
        <v>6</v>
      </c>
      <c r="S92" s="161" t="str">
        <f>IF($R$92&gt;=$Q92,IF(VLOOKUP($Q92,Data!$C$90:$G$95,5,FALSE)="","",VLOOKUP($Q92,Data!$C$90:$G$95,5,FALSE)),"")</f>
        <v>Accounts Payable</v>
      </c>
      <c r="T92" s="161"/>
      <c r="U92" s="161"/>
      <c r="V92" s="161"/>
      <c r="W92" s="161"/>
      <c r="X92" s="161"/>
      <c r="Y92" s="161"/>
      <c r="Z92" s="161"/>
      <c r="AA92" s="161"/>
      <c r="AB92" s="161"/>
      <c r="AC92" s="161"/>
      <c r="AD92" s="161"/>
      <c r="AE92" s="199">
        <f>IF(AND($R$92&gt;=$Q92,Readme!$AO$8+Readme!$AO$12&gt;=Calculations!AE$2),VLOOKUP(Calculations!$S92,Data!$G$90:$S$95,3+Calculations!AE$2,FALSE),"")</f>
        <v>0</v>
      </c>
      <c r="AF92" s="199">
        <f>IF(AND($R$92&gt;=$Q92,Readme!$AO$8+Readme!$AO$12&gt;=Calculations!AF$2),VLOOKUP(Calculations!$S92,Data!$G$90:$S$95,3+Calculations!AF$2,FALSE),"")</f>
        <v>0</v>
      </c>
      <c r="AG92" s="199">
        <f>IF(AND($R$92&gt;=$Q92,Readme!$AO$8+Readme!$AO$12&gt;=Calculations!AG$2),VLOOKUP(Calculations!$S92,Data!$G$90:$S$95,3+Calculations!AG$2,FALSE),"")</f>
        <v>0</v>
      </c>
      <c r="AH92" s="199">
        <f>IF(AND($R$92&gt;=$Q92,Readme!$AO$8+Readme!$AO$12&gt;=Calculations!AH$2),VLOOKUP(Calculations!$S92,Data!$G$90:$S$95,3+Calculations!AH$2,FALSE),"")</f>
        <v>0</v>
      </c>
      <c r="AI92" s="199">
        <f>IF(AND($R$92&gt;=$Q92,Readme!$AO$8+Readme!$AO$12&gt;=Calculations!AI$2),VLOOKUP(Calculations!$S92,Data!$G$90:$S$95,3+Calculations!AI$2,FALSE),"")</f>
        <v>0</v>
      </c>
      <c r="AJ92" s="199">
        <f>IF(AND($R$92&gt;=$Q92,Readme!$AO$8+Readme!$AO$12&gt;=Calculations!AJ$2),VLOOKUP(Calculations!$S92,Data!$G$90:$S$95,3+Calculations!AJ$2,FALSE),"")</f>
        <v>0</v>
      </c>
      <c r="AK92" s="199">
        <f>IF(AND($R$92&gt;=$Q92,Readme!$AO$8+Readme!$AO$12&gt;=Calculations!AK$2),VLOOKUP(Calculations!$S92,Data!$G$90:$S$95,3+Calculations!AK$2,FALSE),"")</f>
        <v>0</v>
      </c>
      <c r="AL92" s="199">
        <f>IF(AND($R$92&gt;=$Q92,Readme!$AO$8+Readme!$AO$12&gt;=Calculations!AL$2),VLOOKUP(Calculations!$S92,Data!$G$90:$S$95,3+Calculations!AL$2,FALSE),"")</f>
        <v>0</v>
      </c>
      <c r="AM92" s="199" t="str">
        <f>IF(AND($R$92&gt;=$Q92,Readme!$AO$8+Readme!$AO$12&gt;=Calculations!AM$2),VLOOKUP(Calculations!$S92,Data!$G$90:$S$95,3+Calculations!AM$2,FALSE),"")</f>
        <v/>
      </c>
      <c r="AN92" s="199" t="str">
        <f>IF(AND($R$92&gt;=$Q92,Readme!$AO$8+Readme!$AO$12&gt;=Calculations!AN$2),VLOOKUP(Calculations!$S92,Data!$G$90:$S$95,3+Calculations!AN$2,FALSE),"")</f>
        <v/>
      </c>
      <c r="AO92" s="161"/>
      <c r="AP92" s="195"/>
    </row>
    <row r="93" spans="2:42">
      <c r="B93" s="189"/>
      <c r="C93" s="161"/>
      <c r="D93" s="161"/>
      <c r="E93" s="161"/>
      <c r="F93" s="161"/>
      <c r="G93" s="161"/>
      <c r="H93" s="161"/>
      <c r="I93" s="161"/>
      <c r="J93" s="161"/>
      <c r="K93" s="161"/>
      <c r="L93" s="161"/>
      <c r="M93" s="161"/>
      <c r="N93" s="161"/>
      <c r="O93" s="161">
        <v>2</v>
      </c>
      <c r="P93" s="161"/>
      <c r="Q93" s="161">
        <v>2</v>
      </c>
      <c r="R93" s="161"/>
      <c r="S93" s="161" t="str">
        <f>IF($R$92&gt;=$Q93,IF(VLOOKUP($Q93,Data!$C$90:$G$95,5,FALSE)="","",VLOOKUP($Q93,Data!$C$90:$G$95,5,FALSE)),"")</f>
        <v>Payable/Accrued</v>
      </c>
      <c r="T93" s="161"/>
      <c r="U93" s="161"/>
      <c r="V93" s="161"/>
      <c r="W93" s="161"/>
      <c r="X93" s="161"/>
      <c r="Y93" s="161"/>
      <c r="Z93" s="161"/>
      <c r="AA93" s="161"/>
      <c r="AB93" s="161"/>
      <c r="AC93" s="161"/>
      <c r="AD93" s="161"/>
      <c r="AE93" s="199">
        <f>IF(AND($R$92&gt;=$Q93,Readme!$AO$8+Readme!$AO$12&gt;=Calculations!AE$2),VLOOKUP(Calculations!$S93,Data!$G$90:$S$95,3+Calculations!AE$2,FALSE),"")</f>
        <v>0</v>
      </c>
      <c r="AF93" s="199">
        <f>IF(AND($R$92&gt;=$Q93,Readme!$AO$8+Readme!$AO$12&gt;=Calculations!AF$2),VLOOKUP(Calculations!$S93,Data!$G$90:$S$95,3+Calculations!AF$2,FALSE),"")</f>
        <v>0</v>
      </c>
      <c r="AG93" s="199">
        <f>IF(AND($R$92&gt;=$Q93,Readme!$AO$8+Readme!$AO$12&gt;=Calculations!AG$2),VLOOKUP(Calculations!$S93,Data!$G$90:$S$95,3+Calculations!AG$2,FALSE),"")</f>
        <v>0</v>
      </c>
      <c r="AH93" s="199">
        <f>IF(AND($R$92&gt;=$Q93,Readme!$AO$8+Readme!$AO$12&gt;=Calculations!AH$2),VLOOKUP(Calculations!$S93,Data!$G$90:$S$95,3+Calculations!AH$2,FALSE),"")</f>
        <v>0</v>
      </c>
      <c r="AI93" s="199">
        <f>IF(AND($R$92&gt;=$Q93,Readme!$AO$8+Readme!$AO$12&gt;=Calculations!AI$2),VLOOKUP(Calculations!$S93,Data!$G$90:$S$95,3+Calculations!AI$2,FALSE),"")</f>
        <v>0</v>
      </c>
      <c r="AJ93" s="199">
        <f>IF(AND($R$92&gt;=$Q93,Readme!$AO$8+Readme!$AO$12&gt;=Calculations!AJ$2),VLOOKUP(Calculations!$S93,Data!$G$90:$S$95,3+Calculations!AJ$2,FALSE),"")</f>
        <v>0</v>
      </c>
      <c r="AK93" s="199">
        <f>IF(AND($R$92&gt;=$Q93,Readme!$AO$8+Readme!$AO$12&gt;=Calculations!AK$2),VLOOKUP(Calculations!$S93,Data!$G$90:$S$95,3+Calculations!AK$2,FALSE),"")</f>
        <v>0</v>
      </c>
      <c r="AL93" s="199">
        <f>IF(AND($R$92&gt;=$Q93,Readme!$AO$8+Readme!$AO$12&gt;=Calculations!AL$2),VLOOKUP(Calculations!$S93,Data!$G$90:$S$95,3+Calculations!AL$2,FALSE),"")</f>
        <v>0</v>
      </c>
      <c r="AM93" s="199" t="str">
        <f>IF(AND($R$92&gt;=$Q93,Readme!$AO$8+Readme!$AO$12&gt;=Calculations!AM$2),VLOOKUP(Calculations!$S93,Data!$G$90:$S$95,3+Calculations!AM$2,FALSE),"")</f>
        <v/>
      </c>
      <c r="AN93" s="199" t="str">
        <f>IF(AND($R$92&gt;=$Q93,Readme!$AO$8+Readme!$AO$12&gt;=Calculations!AN$2),VLOOKUP(Calculations!$S93,Data!$G$90:$S$95,3+Calculations!AN$2,FALSE),"")</f>
        <v/>
      </c>
      <c r="AO93" s="161"/>
      <c r="AP93" s="195"/>
    </row>
    <row r="94" spans="2:42">
      <c r="B94" s="189"/>
      <c r="C94" s="161"/>
      <c r="D94" s="161"/>
      <c r="E94" s="161"/>
      <c r="F94" s="161"/>
      <c r="G94" s="161"/>
      <c r="H94" s="161"/>
      <c r="I94" s="161"/>
      <c r="J94" s="161"/>
      <c r="K94" s="161"/>
      <c r="L94" s="161"/>
      <c r="M94" s="161"/>
      <c r="N94" s="161"/>
      <c r="O94" s="161">
        <v>3</v>
      </c>
      <c r="P94" s="161"/>
      <c r="Q94" s="161">
        <v>3</v>
      </c>
      <c r="R94" s="161"/>
      <c r="S94" s="161" t="str">
        <f>IF($R$92&gt;=$Q94,IF(VLOOKUP($Q94,Data!$C$90:$G$95,5,FALSE)="","",VLOOKUP($Q94,Data!$C$90:$G$95,5,FALSE)),"")</f>
        <v>Accrued Expenses</v>
      </c>
      <c r="T94" s="161"/>
      <c r="U94" s="161"/>
      <c r="V94" s="161"/>
      <c r="W94" s="161"/>
      <c r="X94" s="161"/>
      <c r="Y94" s="161"/>
      <c r="Z94" s="161"/>
      <c r="AA94" s="161"/>
      <c r="AB94" s="161"/>
      <c r="AC94" s="161"/>
      <c r="AD94" s="161"/>
      <c r="AE94" s="199">
        <f>IF(AND($R$92&gt;=$Q94,Readme!$AO$8+Readme!$AO$12&gt;=Calculations!AE$2),VLOOKUP(Calculations!$S94,Data!$G$90:$S$95,3+Calculations!AE$2,FALSE),"")</f>
        <v>0</v>
      </c>
      <c r="AF94" s="199">
        <f>IF(AND($R$92&gt;=$Q94,Readme!$AO$8+Readme!$AO$12&gt;=Calculations!AF$2),VLOOKUP(Calculations!$S94,Data!$G$90:$S$95,3+Calculations!AF$2,FALSE),"")</f>
        <v>0</v>
      </c>
      <c r="AG94" s="199">
        <f>IF(AND($R$92&gt;=$Q94,Readme!$AO$8+Readme!$AO$12&gt;=Calculations!AG$2),VLOOKUP(Calculations!$S94,Data!$G$90:$S$95,3+Calculations!AG$2,FALSE),"")</f>
        <v>0</v>
      </c>
      <c r="AH94" s="199">
        <f>IF(AND($R$92&gt;=$Q94,Readme!$AO$8+Readme!$AO$12&gt;=Calculations!AH$2),VLOOKUP(Calculations!$S94,Data!$G$90:$S$95,3+Calculations!AH$2,FALSE),"")</f>
        <v>0</v>
      </c>
      <c r="AI94" s="199">
        <f>IF(AND($R$92&gt;=$Q94,Readme!$AO$8+Readme!$AO$12&gt;=Calculations!AI$2),VLOOKUP(Calculations!$S94,Data!$G$90:$S$95,3+Calculations!AI$2,FALSE),"")</f>
        <v>0</v>
      </c>
      <c r="AJ94" s="199">
        <f>IF(AND($R$92&gt;=$Q94,Readme!$AO$8+Readme!$AO$12&gt;=Calculations!AJ$2),VLOOKUP(Calculations!$S94,Data!$G$90:$S$95,3+Calculations!AJ$2,FALSE),"")</f>
        <v>0</v>
      </c>
      <c r="AK94" s="199">
        <f>IF(AND($R$92&gt;=$Q94,Readme!$AO$8+Readme!$AO$12&gt;=Calculations!AK$2),VLOOKUP(Calculations!$S94,Data!$G$90:$S$95,3+Calculations!AK$2,FALSE),"")</f>
        <v>0</v>
      </c>
      <c r="AL94" s="199">
        <f>IF(AND($R$92&gt;=$Q94,Readme!$AO$8+Readme!$AO$12&gt;=Calculations!AL$2),VLOOKUP(Calculations!$S94,Data!$G$90:$S$95,3+Calculations!AL$2,FALSE),"")</f>
        <v>0</v>
      </c>
      <c r="AM94" s="199" t="str">
        <f>IF(AND($R$92&gt;=$Q94,Readme!$AO$8+Readme!$AO$12&gt;=Calculations!AM$2),VLOOKUP(Calculations!$S94,Data!$G$90:$S$95,3+Calculations!AM$2,FALSE),"")</f>
        <v/>
      </c>
      <c r="AN94" s="199" t="str">
        <f>IF(AND($R$92&gt;=$Q94,Readme!$AO$8+Readme!$AO$12&gt;=Calculations!AN$2),VLOOKUP(Calculations!$S94,Data!$G$90:$S$95,3+Calculations!AN$2,FALSE),"")</f>
        <v/>
      </c>
      <c r="AO94" s="161"/>
      <c r="AP94" s="195"/>
    </row>
    <row r="95" spans="2:42">
      <c r="B95" s="189"/>
      <c r="C95" s="161"/>
      <c r="D95" s="161"/>
      <c r="E95" s="161"/>
      <c r="F95" s="161"/>
      <c r="G95" s="161"/>
      <c r="H95" s="161"/>
      <c r="I95" s="161"/>
      <c r="J95" s="161"/>
      <c r="K95" s="161"/>
      <c r="L95" s="161"/>
      <c r="M95" s="161"/>
      <c r="N95" s="161"/>
      <c r="O95" s="161">
        <v>4</v>
      </c>
      <c r="P95" s="161"/>
      <c r="Q95" s="161">
        <v>4</v>
      </c>
      <c r="R95" s="161"/>
      <c r="S95" s="161" t="str">
        <f>IF($R$92&gt;=$Q95,IF(VLOOKUP($Q95,Data!$C$90:$G$95,5,FALSE)="","",VLOOKUP($Q95,Data!$C$90:$G$95,5,FALSE)),"")</f>
        <v>Notes Payable/Short Term Debt</v>
      </c>
      <c r="T95" s="161"/>
      <c r="U95" s="161"/>
      <c r="V95" s="161"/>
      <c r="W95" s="161"/>
      <c r="X95" s="161"/>
      <c r="Y95" s="161"/>
      <c r="Z95" s="161"/>
      <c r="AA95" s="161"/>
      <c r="AB95" s="161"/>
      <c r="AC95" s="161"/>
      <c r="AD95" s="161"/>
      <c r="AE95" s="199">
        <f>IF(AND($R$92&gt;=$Q95,Readme!$AO$8+Readme!$AO$12&gt;=Calculations!AE$2),VLOOKUP(Calculations!$S95,Data!$G$90:$S$95,3+Calculations!AE$2,FALSE),"")</f>
        <v>0</v>
      </c>
      <c r="AF95" s="199">
        <f>IF(AND($R$92&gt;=$Q95,Readme!$AO$8+Readme!$AO$12&gt;=Calculations!AF$2),VLOOKUP(Calculations!$S95,Data!$G$90:$S$95,3+Calculations!AF$2,FALSE),"")</f>
        <v>0</v>
      </c>
      <c r="AG95" s="199">
        <f>IF(AND($R$92&gt;=$Q95,Readme!$AO$8+Readme!$AO$12&gt;=Calculations!AG$2),VLOOKUP(Calculations!$S95,Data!$G$90:$S$95,3+Calculations!AG$2,FALSE),"")</f>
        <v>0</v>
      </c>
      <c r="AH95" s="199">
        <f>IF(AND($R$92&gt;=$Q95,Readme!$AO$8+Readme!$AO$12&gt;=Calculations!AH$2),VLOOKUP(Calculations!$S95,Data!$G$90:$S$95,3+Calculations!AH$2,FALSE),"")</f>
        <v>0</v>
      </c>
      <c r="AI95" s="199">
        <f>IF(AND($R$92&gt;=$Q95,Readme!$AO$8+Readme!$AO$12&gt;=Calculations!AI$2),VLOOKUP(Calculations!$S95,Data!$G$90:$S$95,3+Calculations!AI$2,FALSE),"")</f>
        <v>0</v>
      </c>
      <c r="AJ95" s="199">
        <f>IF(AND($R$92&gt;=$Q95,Readme!$AO$8+Readme!$AO$12&gt;=Calculations!AJ$2),VLOOKUP(Calculations!$S95,Data!$G$90:$S$95,3+Calculations!AJ$2,FALSE),"")</f>
        <v>0</v>
      </c>
      <c r="AK95" s="199">
        <f>IF(AND($R$92&gt;=$Q95,Readme!$AO$8+Readme!$AO$12&gt;=Calculations!AK$2),VLOOKUP(Calculations!$S95,Data!$G$90:$S$95,3+Calculations!AK$2,FALSE),"")</f>
        <v>0</v>
      </c>
      <c r="AL95" s="199">
        <f>IF(AND($R$92&gt;=$Q95,Readme!$AO$8+Readme!$AO$12&gt;=Calculations!AL$2),VLOOKUP(Calculations!$S95,Data!$G$90:$S$95,3+Calculations!AL$2,FALSE),"")</f>
        <v>0</v>
      </c>
      <c r="AM95" s="199" t="str">
        <f>IF(AND($R$92&gt;=$Q95,Readme!$AO$8+Readme!$AO$12&gt;=Calculations!AM$2),VLOOKUP(Calculations!$S95,Data!$G$90:$S$95,3+Calculations!AM$2,FALSE),"")</f>
        <v/>
      </c>
      <c r="AN95" s="199" t="str">
        <f>IF(AND($R$92&gt;=$Q95,Readme!$AO$8+Readme!$AO$12&gt;=Calculations!AN$2),VLOOKUP(Calculations!$S95,Data!$G$90:$S$95,3+Calculations!AN$2,FALSE),"")</f>
        <v/>
      </c>
      <c r="AO95" s="161"/>
      <c r="AP95" s="195"/>
    </row>
    <row r="96" spans="2:42">
      <c r="B96" s="189"/>
      <c r="C96" s="161"/>
      <c r="D96" s="161"/>
      <c r="E96" s="161"/>
      <c r="F96" s="161"/>
      <c r="G96" s="161"/>
      <c r="H96" s="161"/>
      <c r="I96" s="161"/>
      <c r="J96" s="161"/>
      <c r="K96" s="161"/>
      <c r="L96" s="161"/>
      <c r="M96" s="161"/>
      <c r="N96" s="161"/>
      <c r="O96" s="161">
        <v>5</v>
      </c>
      <c r="P96" s="161"/>
      <c r="Q96" s="161">
        <v>5</v>
      </c>
      <c r="R96" s="161"/>
      <c r="S96" s="161" t="str">
        <f>IF($R$92&gt;=$Q96,IF(VLOOKUP($Q96,Data!$C$90:$G$95,5,FALSE)="","",VLOOKUP($Q96,Data!$C$90:$G$95,5,FALSE)),"")</f>
        <v>Current Port. of LT Debt/Capital Leases</v>
      </c>
      <c r="T96" s="161"/>
      <c r="U96" s="161"/>
      <c r="V96" s="161"/>
      <c r="W96" s="161"/>
      <c r="X96" s="161"/>
      <c r="Y96" s="161"/>
      <c r="Z96" s="161"/>
      <c r="AA96" s="161"/>
      <c r="AB96" s="161"/>
      <c r="AC96" s="161"/>
      <c r="AD96" s="161"/>
      <c r="AE96" s="199">
        <f>IF(AND($R$92&gt;=$Q96,Readme!$AO$8+Readme!$AO$12&gt;=Calculations!AE$2),VLOOKUP(Calculations!$S96,Data!$G$90:$S$95,3+Calculations!AE$2,FALSE),"")</f>
        <v>0</v>
      </c>
      <c r="AF96" s="199">
        <f>IF(AND($R$92&gt;=$Q96,Readme!$AO$8+Readme!$AO$12&gt;=Calculations!AF$2),VLOOKUP(Calculations!$S96,Data!$G$90:$S$95,3+Calculations!AF$2,FALSE),"")</f>
        <v>0</v>
      </c>
      <c r="AG96" s="199">
        <f>IF(AND($R$92&gt;=$Q96,Readme!$AO$8+Readme!$AO$12&gt;=Calculations!AG$2),VLOOKUP(Calculations!$S96,Data!$G$90:$S$95,3+Calculations!AG$2,FALSE),"")</f>
        <v>0</v>
      </c>
      <c r="AH96" s="199">
        <f>IF(AND($R$92&gt;=$Q96,Readme!$AO$8+Readme!$AO$12&gt;=Calculations!AH$2),VLOOKUP(Calculations!$S96,Data!$G$90:$S$95,3+Calculations!AH$2,FALSE),"")</f>
        <v>0</v>
      </c>
      <c r="AI96" s="199">
        <f>IF(AND($R$92&gt;=$Q96,Readme!$AO$8+Readme!$AO$12&gt;=Calculations!AI$2),VLOOKUP(Calculations!$S96,Data!$G$90:$S$95,3+Calculations!AI$2,FALSE),"")</f>
        <v>0</v>
      </c>
      <c r="AJ96" s="199">
        <f>IF(AND($R$92&gt;=$Q96,Readme!$AO$8+Readme!$AO$12&gt;=Calculations!AJ$2),VLOOKUP(Calculations!$S96,Data!$G$90:$S$95,3+Calculations!AJ$2,FALSE),"")</f>
        <v>0</v>
      </c>
      <c r="AK96" s="199">
        <f>IF(AND($R$92&gt;=$Q96,Readme!$AO$8+Readme!$AO$12&gt;=Calculations!AK$2),VLOOKUP(Calculations!$S96,Data!$G$90:$S$95,3+Calculations!AK$2,FALSE),"")</f>
        <v>0</v>
      </c>
      <c r="AL96" s="199">
        <f>IF(AND($R$92&gt;=$Q96,Readme!$AO$8+Readme!$AO$12&gt;=Calculations!AL$2),VLOOKUP(Calculations!$S96,Data!$G$90:$S$95,3+Calculations!AL$2,FALSE),"")</f>
        <v>0</v>
      </c>
      <c r="AM96" s="199" t="str">
        <f>IF(AND($R$92&gt;=$Q96,Readme!$AO$8+Readme!$AO$12&gt;=Calculations!AM$2),VLOOKUP(Calculations!$S96,Data!$G$90:$S$95,3+Calculations!AM$2,FALSE),"")</f>
        <v/>
      </c>
      <c r="AN96" s="199" t="str">
        <f>IF(AND($R$92&gt;=$Q96,Readme!$AO$8+Readme!$AO$12&gt;=Calculations!AN$2),VLOOKUP(Calculations!$S96,Data!$G$90:$S$95,3+Calculations!AN$2,FALSE),"")</f>
        <v/>
      </c>
      <c r="AO96" s="161"/>
      <c r="AP96" s="195"/>
    </row>
    <row r="97" spans="2:42">
      <c r="B97" s="189"/>
      <c r="C97" s="161"/>
      <c r="D97" s="161"/>
      <c r="E97" s="161"/>
      <c r="F97" s="161"/>
      <c r="G97" s="161"/>
      <c r="H97" s="161"/>
      <c r="I97" s="161"/>
      <c r="J97" s="161"/>
      <c r="K97" s="161"/>
      <c r="L97" s="161"/>
      <c r="M97" s="161"/>
      <c r="N97" s="161"/>
      <c r="O97" s="161">
        <v>6</v>
      </c>
      <c r="P97" s="161"/>
      <c r="Q97" s="161">
        <v>6</v>
      </c>
      <c r="R97" s="161"/>
      <c r="S97" s="161" t="str">
        <f>IF($R$92&gt;=$Q97,IF(VLOOKUP($Q97,Data!$C$90:$G$95,5,FALSE)="","",VLOOKUP($Q97,Data!$C$90:$G$95,5,FALSE)),"")</f>
        <v>Other Current Liabilities, Total</v>
      </c>
      <c r="T97" s="161"/>
      <c r="U97" s="161"/>
      <c r="V97" s="161"/>
      <c r="W97" s="161"/>
      <c r="X97" s="161"/>
      <c r="Y97" s="161"/>
      <c r="Z97" s="161"/>
      <c r="AA97" s="161"/>
      <c r="AB97" s="161"/>
      <c r="AC97" s="161"/>
      <c r="AD97" s="161"/>
      <c r="AE97" s="199">
        <f>IF(AND($R$92&gt;=$Q97,Readme!$AO$8+Readme!$AO$12&gt;=Calculations!AE$2),VLOOKUP(Calculations!$S97,Data!$G$90:$S$95,3+Calculations!AE$2,FALSE),"")</f>
        <v>0</v>
      </c>
      <c r="AF97" s="199">
        <f>IF(AND($R$92&gt;=$Q97,Readme!$AO$8+Readme!$AO$12&gt;=Calculations!AF$2),VLOOKUP(Calculations!$S97,Data!$G$90:$S$95,3+Calculations!AF$2,FALSE),"")</f>
        <v>0</v>
      </c>
      <c r="AG97" s="199">
        <f>IF(AND($R$92&gt;=$Q97,Readme!$AO$8+Readme!$AO$12&gt;=Calculations!AG$2),VLOOKUP(Calculations!$S97,Data!$G$90:$S$95,3+Calculations!AG$2,FALSE),"")</f>
        <v>0</v>
      </c>
      <c r="AH97" s="199">
        <f>IF(AND($R$92&gt;=$Q97,Readme!$AO$8+Readme!$AO$12&gt;=Calculations!AH$2),VLOOKUP(Calculations!$S97,Data!$G$90:$S$95,3+Calculations!AH$2,FALSE),"")</f>
        <v>0</v>
      </c>
      <c r="AI97" s="199">
        <f>IF(AND($R$92&gt;=$Q97,Readme!$AO$8+Readme!$AO$12&gt;=Calculations!AI$2),VLOOKUP(Calculations!$S97,Data!$G$90:$S$95,3+Calculations!AI$2,FALSE),"")</f>
        <v>0</v>
      </c>
      <c r="AJ97" s="199">
        <f>IF(AND($R$92&gt;=$Q97,Readme!$AO$8+Readme!$AO$12&gt;=Calculations!AJ$2),VLOOKUP(Calculations!$S97,Data!$G$90:$S$95,3+Calculations!AJ$2,FALSE),"")</f>
        <v>0</v>
      </c>
      <c r="AK97" s="199">
        <f>IF(AND($R$92&gt;=$Q97,Readme!$AO$8+Readme!$AO$12&gt;=Calculations!AK$2),VLOOKUP(Calculations!$S97,Data!$G$90:$S$95,3+Calculations!AK$2,FALSE),"")</f>
        <v>0</v>
      </c>
      <c r="AL97" s="199">
        <f>IF(AND($R$92&gt;=$Q97,Readme!$AO$8+Readme!$AO$12&gt;=Calculations!AL$2),VLOOKUP(Calculations!$S97,Data!$G$90:$S$95,3+Calculations!AL$2,FALSE),"")</f>
        <v>0</v>
      </c>
      <c r="AM97" s="199" t="str">
        <f>IF(AND($R$92&gt;=$Q97,Readme!$AO$8+Readme!$AO$12&gt;=Calculations!AM$2),VLOOKUP(Calculations!$S97,Data!$G$90:$S$95,3+Calculations!AM$2,FALSE),"")</f>
        <v/>
      </c>
      <c r="AN97" s="199" t="str">
        <f>IF(AND($R$92&gt;=$Q97,Readme!$AO$8+Readme!$AO$12&gt;=Calculations!AN$2),VLOOKUP(Calculations!$S97,Data!$G$90:$S$95,3+Calculations!AN$2,FALSE),"")</f>
        <v/>
      </c>
      <c r="AO97" s="161"/>
      <c r="AP97" s="195"/>
    </row>
    <row r="98" spans="2:42">
      <c r="B98" s="189"/>
      <c r="C98" s="161"/>
      <c r="D98" s="161"/>
      <c r="E98" s="161"/>
      <c r="F98" s="161"/>
      <c r="G98" s="161"/>
      <c r="H98" s="161"/>
      <c r="I98" s="161"/>
      <c r="J98" s="161"/>
      <c r="K98" s="161"/>
      <c r="L98" s="161"/>
      <c r="M98" s="161"/>
      <c r="N98" s="161"/>
      <c r="O98" s="161">
        <v>7</v>
      </c>
      <c r="P98" s="161"/>
      <c r="Q98" s="161"/>
      <c r="R98" s="161"/>
      <c r="S98" s="194" t="s">
        <v>64</v>
      </c>
      <c r="T98" s="161"/>
      <c r="U98" s="161"/>
      <c r="V98" s="161"/>
      <c r="W98" s="161"/>
      <c r="X98" s="161"/>
      <c r="Y98" s="161"/>
      <c r="Z98" s="161"/>
      <c r="AA98" s="161"/>
      <c r="AB98" s="161"/>
      <c r="AC98" s="161"/>
      <c r="AD98" s="161"/>
      <c r="AE98" s="199">
        <f>IF(Readme!$AO$8+Readme!$AO$12&gt;=Calculations!AE$2,Data!J96,"")</f>
        <v>0</v>
      </c>
      <c r="AF98" s="199">
        <f>IF(Readme!$AO$8+Readme!$AO$12&gt;=Calculations!AF$2,Data!K96,"")</f>
        <v>0</v>
      </c>
      <c r="AG98" s="199">
        <f>IF(Readme!$AO$8+Readme!$AO$12&gt;=Calculations!AG$2,Data!L96,"")</f>
        <v>0</v>
      </c>
      <c r="AH98" s="199">
        <f>IF(Readme!$AO$8+Readme!$AO$12&gt;=Calculations!AH$2,Data!M96,"")</f>
        <v>0</v>
      </c>
      <c r="AI98" s="199">
        <f>IF(Readme!$AO$8+Readme!$AO$12&gt;=Calculations!AI$2,Data!N96,"")</f>
        <v>0</v>
      </c>
      <c r="AJ98" s="199">
        <f>IF(Readme!$AO$8+Readme!$AO$12&gt;=Calculations!AJ$2,Data!O96,"")</f>
        <v>0</v>
      </c>
      <c r="AK98" s="199">
        <f>IF(Readme!$AO$8+Readme!$AO$12&gt;=Calculations!AK$2,Data!P96,"")</f>
        <v>0</v>
      </c>
      <c r="AL98" s="199">
        <f>IF(Readme!$AO$8+Readme!$AO$12&gt;=Calculations!AL$2,Data!Q96,"")</f>
        <v>0</v>
      </c>
      <c r="AM98" s="199" t="str">
        <f>IF(Readme!$AO$8+Readme!$AO$12&gt;=Calculations!AM$2,Data!R96,"")</f>
        <v/>
      </c>
      <c r="AN98" s="199" t="str">
        <f>IF(Readme!$AO$8+Readme!$AO$12&gt;=Calculations!AN$2,Data!S96,"")</f>
        <v/>
      </c>
      <c r="AO98" s="161"/>
      <c r="AP98" s="195"/>
    </row>
    <row r="99" spans="2:42">
      <c r="B99" s="189"/>
      <c r="C99" s="161"/>
      <c r="D99" s="161"/>
      <c r="E99" s="161"/>
      <c r="F99" s="161"/>
      <c r="G99" s="161"/>
      <c r="H99" s="161"/>
      <c r="I99" s="161"/>
      <c r="J99" s="161"/>
      <c r="K99" s="161"/>
      <c r="L99" s="161"/>
      <c r="M99" s="161"/>
      <c r="N99" s="161"/>
      <c r="O99" s="161">
        <v>8</v>
      </c>
      <c r="P99" s="161"/>
      <c r="Q99" s="161"/>
      <c r="R99" s="161"/>
      <c r="S99" s="161"/>
      <c r="T99" s="161"/>
      <c r="U99" s="161"/>
      <c r="V99" s="161"/>
      <c r="W99" s="161"/>
      <c r="X99" s="161"/>
      <c r="Y99" s="161"/>
      <c r="Z99" s="161"/>
      <c r="AA99" s="161"/>
      <c r="AB99" s="161"/>
      <c r="AC99" s="161"/>
      <c r="AD99" s="161"/>
      <c r="AE99" s="161"/>
      <c r="AF99" s="161"/>
      <c r="AG99" s="161"/>
      <c r="AH99" s="161"/>
      <c r="AI99" s="161"/>
      <c r="AJ99" s="161"/>
      <c r="AK99" s="161"/>
      <c r="AL99" s="161"/>
      <c r="AM99" s="161"/>
      <c r="AN99" s="161"/>
      <c r="AO99" s="161"/>
      <c r="AP99" s="195"/>
    </row>
    <row r="100" spans="2:42">
      <c r="B100" s="189"/>
      <c r="C100" s="161"/>
      <c r="D100" s="161"/>
      <c r="E100" s="161"/>
      <c r="F100" s="161"/>
      <c r="G100" s="161"/>
      <c r="H100" s="161"/>
      <c r="I100" s="161"/>
      <c r="J100" s="161"/>
      <c r="K100" s="161"/>
      <c r="L100" s="161"/>
      <c r="M100" s="161"/>
      <c r="N100" s="161"/>
      <c r="O100" s="161">
        <v>9</v>
      </c>
      <c r="P100" s="161"/>
      <c r="Q100" s="161">
        <v>1</v>
      </c>
      <c r="R100" s="161">
        <f>MAX(Data!C98:C103)</f>
        <v>6</v>
      </c>
      <c r="S100" s="161" t="str">
        <f>IF($R$100&gt;=$Q100,IF(VLOOKUP($Q100,Data!$C$98:$H$103,5,FALSE)="","",VLOOKUP($Q100,Data!$C$98:$H$103,5,FALSE)),"")</f>
        <v>Total Long Term Debt</v>
      </c>
      <c r="T100" s="161" t="str">
        <f>IF($R$100&gt;=$Q100,IF(VLOOKUP($Q100,Data!$C$98:$H$103,6,FALSE)="","",VLOOKUP($Q100,Data!$C$98:$H$103,6,FALSE)),"")</f>
        <v/>
      </c>
      <c r="U100" s="161"/>
      <c r="V100" s="161"/>
      <c r="W100" s="161"/>
      <c r="X100" s="161"/>
      <c r="Y100" s="161"/>
      <c r="Z100" s="161"/>
      <c r="AA100" s="161"/>
      <c r="AB100" s="161"/>
      <c r="AC100" s="161"/>
      <c r="AD100" s="161"/>
      <c r="AE100" s="199">
        <f>IF(AND($R$100&gt;=$Q100,Readme!$AO$8+Readme!$AO$12&gt;=Calculations!AE$2),VLOOKUP(Calculations!$S100,Data!$G$98:$S$103,3+Calculations!AE$2,FALSE),"")</f>
        <v>0</v>
      </c>
      <c r="AF100" s="199">
        <f>IF(AND($R$100&gt;=$Q100,Readme!$AO$8+Readme!$AO$12&gt;=Calculations!AF$2),VLOOKUP(Calculations!$S100,Data!$G$98:$S$103,3+Calculations!AF$2,FALSE),"")</f>
        <v>0</v>
      </c>
      <c r="AG100" s="199">
        <f>IF(AND($R$100&gt;=$Q100,Readme!$AO$8+Readme!$AO$12&gt;=Calculations!AG$2),VLOOKUP(Calculations!$S100,Data!$G$98:$S$103,3+Calculations!AG$2,FALSE),"")</f>
        <v>0</v>
      </c>
      <c r="AH100" s="199">
        <f>IF(AND($R$100&gt;=$Q100,Readme!$AO$8+Readme!$AO$12&gt;=Calculations!AH$2),VLOOKUP(Calculations!$S100,Data!$G$98:$S$103,3+Calculations!AH$2,FALSE),"")</f>
        <v>0</v>
      </c>
      <c r="AI100" s="199">
        <f>IF(AND($R$100&gt;=$Q100,Readme!$AO$8+Readme!$AO$12&gt;=Calculations!AI$2),VLOOKUP(Calculations!$S100,Data!$G$98:$S$103,3+Calculations!AI$2,FALSE),"")</f>
        <v>0</v>
      </c>
      <c r="AJ100" s="199">
        <f>IF(AND($R$100&gt;=$Q100,Readme!$AO$8+Readme!$AO$12&gt;=Calculations!AJ$2),VLOOKUP(Calculations!$S100,Data!$G$98:$S$103,3+Calculations!AJ$2,FALSE),"")</f>
        <v>0</v>
      </c>
      <c r="AK100" s="199">
        <f>IF(AND($R$100&gt;=$Q100,Readme!$AO$8+Readme!$AO$12&gt;=Calculations!AK$2),VLOOKUP(Calculations!$S100,Data!$G$98:$S$103,3+Calculations!AK$2,FALSE),"")</f>
        <v>0</v>
      </c>
      <c r="AL100" s="199">
        <f>IF(AND($R$100&gt;=$Q100,Readme!$AO$8+Readme!$AO$12&gt;=Calculations!AL$2),VLOOKUP(Calculations!$S100,Data!$G$98:$S$103,3+Calculations!AL$2,FALSE),"")</f>
        <v>0</v>
      </c>
      <c r="AM100" s="199" t="str">
        <f>IF(AND($R$100&gt;=$Q100,Readme!$AO$8+Readme!$AO$12&gt;=Calculations!AM$2),VLOOKUP(Calculations!$S100,Data!$G$98:$S$103,3+Calculations!AM$2,FALSE),"")</f>
        <v/>
      </c>
      <c r="AN100" s="199" t="str">
        <f>IF(AND($R$100&gt;=$Q100,Readme!$AO$8+Readme!$AO$12&gt;=Calculations!AN$2),VLOOKUP(Calculations!$S100,Data!$G$98:$S$103,3+Calculations!AN$2,FALSE),"")</f>
        <v/>
      </c>
      <c r="AO100" s="161"/>
      <c r="AP100" s="195"/>
    </row>
    <row r="101" spans="2:42">
      <c r="B101" s="189"/>
      <c r="C101" s="161"/>
      <c r="D101" s="161"/>
      <c r="E101" s="161"/>
      <c r="F101" s="161"/>
      <c r="G101" s="161"/>
      <c r="H101" s="161"/>
      <c r="I101" s="161"/>
      <c r="J101" s="161"/>
      <c r="K101" s="161"/>
      <c r="L101" s="161"/>
      <c r="M101" s="161"/>
      <c r="N101" s="161"/>
      <c r="O101" s="161">
        <v>10</v>
      </c>
      <c r="P101" s="161"/>
      <c r="Q101" s="161">
        <v>2</v>
      </c>
      <c r="R101" s="161"/>
      <c r="S101" s="161" t="str">
        <f>IF($R$100&gt;=$Q101,IF(VLOOKUP($Q101,Data!$C$98:$H$103,5,FALSE)="","",VLOOKUP($Q101,Data!$C$98:$H$103,5,FALSE)),"")</f>
        <v xml:space="preserve">    Long Term Debt</v>
      </c>
      <c r="T101" s="161" t="str">
        <f>IF($R$100&gt;=$Q101,IF(VLOOKUP($Q101,Data!$C$98:$H$103,6,FALSE)="","",VLOOKUP($Q101,Data!$C$98:$H$103,6,FALSE)),"")</f>
        <v xml:space="preserve">    Long Term Debt</v>
      </c>
      <c r="U101" s="161"/>
      <c r="V101" s="161"/>
      <c r="W101" s="161"/>
      <c r="X101" s="161"/>
      <c r="Y101" s="161"/>
      <c r="Z101" s="161"/>
      <c r="AA101" s="161"/>
      <c r="AB101" s="161"/>
      <c r="AC101" s="161"/>
      <c r="AD101" s="161"/>
      <c r="AE101" s="199">
        <f>IF(AND($R$100&gt;=$Q101,Readme!$AO$8+Readme!$AO$12&gt;=Calculations!AE$2),VLOOKUP(Calculations!$S101,Data!$G$98:$S$103,3+Calculations!AE$2,FALSE),"")</f>
        <v>0</v>
      </c>
      <c r="AF101" s="199">
        <f>IF(AND($R$100&gt;=$Q101,Readme!$AO$8+Readme!$AO$12&gt;=Calculations!AF$2),VLOOKUP(Calculations!$S101,Data!$G$98:$S$103,3+Calculations!AF$2,FALSE),"")</f>
        <v>0</v>
      </c>
      <c r="AG101" s="199">
        <f>IF(AND($R$100&gt;=$Q101,Readme!$AO$8+Readme!$AO$12&gt;=Calculations!AG$2),VLOOKUP(Calculations!$S101,Data!$G$98:$S$103,3+Calculations!AG$2,FALSE),"")</f>
        <v>0</v>
      </c>
      <c r="AH101" s="199">
        <f>IF(AND($R$100&gt;=$Q101,Readme!$AO$8+Readme!$AO$12&gt;=Calculations!AH$2),VLOOKUP(Calculations!$S101,Data!$G$98:$S$103,3+Calculations!AH$2,FALSE),"")</f>
        <v>0</v>
      </c>
      <c r="AI101" s="199">
        <f>IF(AND($R$100&gt;=$Q101,Readme!$AO$8+Readme!$AO$12&gt;=Calculations!AI$2),VLOOKUP(Calculations!$S101,Data!$G$98:$S$103,3+Calculations!AI$2,FALSE),"")</f>
        <v>0</v>
      </c>
      <c r="AJ101" s="199">
        <f>IF(AND($R$100&gt;=$Q101,Readme!$AO$8+Readme!$AO$12&gt;=Calculations!AJ$2),VLOOKUP(Calculations!$S101,Data!$G$98:$S$103,3+Calculations!AJ$2,FALSE),"")</f>
        <v>0</v>
      </c>
      <c r="AK101" s="199">
        <f>IF(AND($R$100&gt;=$Q101,Readme!$AO$8+Readme!$AO$12&gt;=Calculations!AK$2),VLOOKUP(Calculations!$S101,Data!$G$98:$S$103,3+Calculations!AK$2,FALSE),"")</f>
        <v>0</v>
      </c>
      <c r="AL101" s="199">
        <f>IF(AND($R$100&gt;=$Q101,Readme!$AO$8+Readme!$AO$12&gt;=Calculations!AL$2),VLOOKUP(Calculations!$S101,Data!$G$98:$S$103,3+Calculations!AL$2,FALSE),"")</f>
        <v>0</v>
      </c>
      <c r="AM101" s="199" t="str">
        <f>IF(AND($R$100&gt;=$Q101,Readme!$AO$8+Readme!$AO$12&gt;=Calculations!AM$2),VLOOKUP(Calculations!$S101,Data!$G$98:$S$103,3+Calculations!AM$2,FALSE),"")</f>
        <v/>
      </c>
      <c r="AN101" s="199" t="str">
        <f>IF(AND($R$100&gt;=$Q101,Readme!$AO$8+Readme!$AO$12&gt;=Calculations!AN$2),VLOOKUP(Calculations!$S101,Data!$G$98:$S$103,3+Calculations!AN$2,FALSE),"")</f>
        <v/>
      </c>
      <c r="AO101" s="161"/>
      <c r="AP101" s="195"/>
    </row>
    <row r="102" spans="2:42">
      <c r="B102" s="189"/>
      <c r="C102" s="161"/>
      <c r="D102" s="161"/>
      <c r="E102" s="161"/>
      <c r="F102" s="161"/>
      <c r="G102" s="161"/>
      <c r="H102" s="161"/>
      <c r="I102" s="161"/>
      <c r="J102" s="161"/>
      <c r="K102" s="161"/>
      <c r="L102" s="161"/>
      <c r="M102" s="161"/>
      <c r="N102" s="161"/>
      <c r="O102" s="161">
        <v>11</v>
      </c>
      <c r="P102" s="161"/>
      <c r="Q102" s="161">
        <v>3</v>
      </c>
      <c r="R102" s="161"/>
      <c r="S102" s="161" t="str">
        <f>IF($R$100&gt;=$Q102,IF(VLOOKUP($Q102,Data!$C$98:$H$103,5,FALSE)="","",VLOOKUP($Q102,Data!$C$98:$H$103,5,FALSE)),"")</f>
        <v xml:space="preserve">    Capital Lease Obligations</v>
      </c>
      <c r="T102" s="161" t="str">
        <f>IF($R$100&gt;=$Q102,IF(VLOOKUP($Q102,Data!$C$98:$H$103,6,FALSE)="","",VLOOKUP($Q102,Data!$C$98:$H$103,6,FALSE)),"")</f>
        <v xml:space="preserve">    Capital Lease Obligations</v>
      </c>
      <c r="U102" s="161"/>
      <c r="V102" s="161"/>
      <c r="W102" s="161"/>
      <c r="X102" s="161"/>
      <c r="Y102" s="161"/>
      <c r="Z102" s="161"/>
      <c r="AA102" s="161"/>
      <c r="AB102" s="161"/>
      <c r="AC102" s="161"/>
      <c r="AD102" s="161"/>
      <c r="AE102" s="199">
        <f>IF(AND($R$100&gt;=$Q102,Readme!$AO$8+Readme!$AO$12&gt;=Calculations!AE$2),VLOOKUP(Calculations!$S102,Data!$G$98:$S$103,3+Calculations!AE$2,FALSE),"")</f>
        <v>0</v>
      </c>
      <c r="AF102" s="199">
        <f>IF(AND($R$100&gt;=$Q102,Readme!$AO$8+Readme!$AO$12&gt;=Calculations!AF$2),VLOOKUP(Calculations!$S102,Data!$G$98:$S$103,3+Calculations!AF$2,FALSE),"")</f>
        <v>0</v>
      </c>
      <c r="AG102" s="199">
        <f>IF(AND($R$100&gt;=$Q102,Readme!$AO$8+Readme!$AO$12&gt;=Calculations!AG$2),VLOOKUP(Calculations!$S102,Data!$G$98:$S$103,3+Calculations!AG$2,FALSE),"")</f>
        <v>0</v>
      </c>
      <c r="AH102" s="199">
        <f>IF(AND($R$100&gt;=$Q102,Readme!$AO$8+Readme!$AO$12&gt;=Calculations!AH$2),VLOOKUP(Calculations!$S102,Data!$G$98:$S$103,3+Calculations!AH$2,FALSE),"")</f>
        <v>0</v>
      </c>
      <c r="AI102" s="199">
        <f>IF(AND($R$100&gt;=$Q102,Readme!$AO$8+Readme!$AO$12&gt;=Calculations!AI$2),VLOOKUP(Calculations!$S102,Data!$G$98:$S$103,3+Calculations!AI$2,FALSE),"")</f>
        <v>0</v>
      </c>
      <c r="AJ102" s="199">
        <f>IF(AND($R$100&gt;=$Q102,Readme!$AO$8+Readme!$AO$12&gt;=Calculations!AJ$2),VLOOKUP(Calculations!$S102,Data!$G$98:$S$103,3+Calculations!AJ$2,FALSE),"")</f>
        <v>0</v>
      </c>
      <c r="AK102" s="199">
        <f>IF(AND($R$100&gt;=$Q102,Readme!$AO$8+Readme!$AO$12&gt;=Calculations!AK$2),VLOOKUP(Calculations!$S102,Data!$G$98:$S$103,3+Calculations!AK$2,FALSE),"")</f>
        <v>0</v>
      </c>
      <c r="AL102" s="199">
        <f>IF(AND($R$100&gt;=$Q102,Readme!$AO$8+Readme!$AO$12&gt;=Calculations!AL$2),VLOOKUP(Calculations!$S102,Data!$G$98:$S$103,3+Calculations!AL$2,FALSE),"")</f>
        <v>0</v>
      </c>
      <c r="AM102" s="199" t="str">
        <f>IF(AND($R$100&gt;=$Q102,Readme!$AO$8+Readme!$AO$12&gt;=Calculations!AM$2),VLOOKUP(Calculations!$S102,Data!$G$98:$S$103,3+Calculations!AM$2,FALSE),"")</f>
        <v/>
      </c>
      <c r="AN102" s="199" t="str">
        <f>IF(AND($R$100&gt;=$Q102,Readme!$AO$8+Readme!$AO$12&gt;=Calculations!AN$2),VLOOKUP(Calculations!$S102,Data!$G$98:$S$103,3+Calculations!AN$2,FALSE),"")</f>
        <v/>
      </c>
      <c r="AO102" s="161"/>
      <c r="AP102" s="195"/>
    </row>
    <row r="103" spans="2:42">
      <c r="B103" s="189"/>
      <c r="C103" s="161"/>
      <c r="D103" s="161"/>
      <c r="E103" s="161"/>
      <c r="F103" s="161"/>
      <c r="G103" s="161"/>
      <c r="H103" s="161"/>
      <c r="I103" s="161"/>
      <c r="J103" s="161"/>
      <c r="K103" s="161"/>
      <c r="L103" s="161"/>
      <c r="M103" s="161"/>
      <c r="N103" s="161"/>
      <c r="O103" s="161">
        <v>12</v>
      </c>
      <c r="P103" s="161"/>
      <c r="Q103" s="161">
        <v>4</v>
      </c>
      <c r="R103" s="161"/>
      <c r="S103" s="161" t="str">
        <f>IF($R$100&gt;=$Q103,IF(VLOOKUP($Q103,Data!$C$98:$H$103,5,FALSE)="","",VLOOKUP($Q103,Data!$C$98:$H$103,5,FALSE)),"")</f>
        <v>Deferred Income Tax</v>
      </c>
      <c r="T103" s="161" t="str">
        <f>IF($R$100&gt;=$Q103,IF(VLOOKUP($Q103,Data!$C$98:$H$103,6,FALSE)="","",VLOOKUP($Q103,Data!$C$98:$H$103,6,FALSE)),"")</f>
        <v/>
      </c>
      <c r="U103" s="161"/>
      <c r="V103" s="161"/>
      <c r="W103" s="161"/>
      <c r="X103" s="161"/>
      <c r="Y103" s="161"/>
      <c r="Z103" s="161"/>
      <c r="AA103" s="161"/>
      <c r="AB103" s="161"/>
      <c r="AC103" s="161"/>
      <c r="AD103" s="161"/>
      <c r="AE103" s="199">
        <f>IF(AND($R$100&gt;=$Q103,Readme!$AO$8+Readme!$AO$12&gt;=Calculations!AE$2),VLOOKUP(Calculations!$S103,Data!$G$98:$S$103,3+Calculations!AE$2,FALSE),"")</f>
        <v>0</v>
      </c>
      <c r="AF103" s="199">
        <f>IF(AND($R$100&gt;=$Q103,Readme!$AO$8+Readme!$AO$12&gt;=Calculations!AF$2),VLOOKUP(Calculations!$S103,Data!$G$98:$S$103,3+Calculations!AF$2,FALSE),"")</f>
        <v>0</v>
      </c>
      <c r="AG103" s="199">
        <f>IF(AND($R$100&gt;=$Q103,Readme!$AO$8+Readme!$AO$12&gt;=Calculations!AG$2),VLOOKUP(Calculations!$S103,Data!$G$98:$S$103,3+Calculations!AG$2,FALSE),"")</f>
        <v>0</v>
      </c>
      <c r="AH103" s="199">
        <f>IF(AND($R$100&gt;=$Q103,Readme!$AO$8+Readme!$AO$12&gt;=Calculations!AH$2),VLOOKUP(Calculations!$S103,Data!$G$98:$S$103,3+Calculations!AH$2,FALSE),"")</f>
        <v>0</v>
      </c>
      <c r="AI103" s="199">
        <f>IF(AND($R$100&gt;=$Q103,Readme!$AO$8+Readme!$AO$12&gt;=Calculations!AI$2),VLOOKUP(Calculations!$S103,Data!$G$98:$S$103,3+Calculations!AI$2,FALSE),"")</f>
        <v>0</v>
      </c>
      <c r="AJ103" s="199">
        <f>IF(AND($R$100&gt;=$Q103,Readme!$AO$8+Readme!$AO$12&gt;=Calculations!AJ$2),VLOOKUP(Calculations!$S103,Data!$G$98:$S$103,3+Calculations!AJ$2,FALSE),"")</f>
        <v>0</v>
      </c>
      <c r="AK103" s="199">
        <f>IF(AND($R$100&gt;=$Q103,Readme!$AO$8+Readme!$AO$12&gt;=Calculations!AK$2),VLOOKUP(Calculations!$S103,Data!$G$98:$S$103,3+Calculations!AK$2,FALSE),"")</f>
        <v>0</v>
      </c>
      <c r="AL103" s="199">
        <f>IF(AND($R$100&gt;=$Q103,Readme!$AO$8+Readme!$AO$12&gt;=Calculations!AL$2),VLOOKUP(Calculations!$S103,Data!$G$98:$S$103,3+Calculations!AL$2,FALSE),"")</f>
        <v>0</v>
      </c>
      <c r="AM103" s="199" t="str">
        <f>IF(AND($R$100&gt;=$Q103,Readme!$AO$8+Readme!$AO$12&gt;=Calculations!AM$2),VLOOKUP(Calculations!$S103,Data!$G$98:$S$103,3+Calculations!AM$2,FALSE),"")</f>
        <v/>
      </c>
      <c r="AN103" s="199" t="str">
        <f>IF(AND($R$100&gt;=$Q103,Readme!$AO$8+Readme!$AO$12&gt;=Calculations!AN$2),VLOOKUP(Calculations!$S103,Data!$G$98:$S$103,3+Calculations!AN$2,FALSE),"")</f>
        <v/>
      </c>
      <c r="AO103" s="161"/>
      <c r="AP103" s="195"/>
    </row>
    <row r="104" spans="2:42">
      <c r="B104" s="189"/>
      <c r="C104" s="161"/>
      <c r="D104" s="161"/>
      <c r="E104" s="161"/>
      <c r="F104" s="161"/>
      <c r="G104" s="161"/>
      <c r="H104" s="161"/>
      <c r="I104" s="161"/>
      <c r="J104" s="161"/>
      <c r="K104" s="161"/>
      <c r="L104" s="161"/>
      <c r="M104" s="161"/>
      <c r="N104" s="161"/>
      <c r="O104" s="161">
        <v>13</v>
      </c>
      <c r="P104" s="161"/>
      <c r="Q104" s="161">
        <v>5</v>
      </c>
      <c r="R104" s="161"/>
      <c r="S104" s="161" t="str">
        <f>IF($R$100&gt;=$Q104,IF(VLOOKUP($Q104,Data!$C$98:$H$103,5,FALSE)="","",VLOOKUP($Q104,Data!$C$98:$H$103,5,FALSE)),"")</f>
        <v>Minority Interest</v>
      </c>
      <c r="T104" s="161" t="str">
        <f>IF($R$100&gt;=$Q104,IF(VLOOKUP($Q104,Data!$C$98:$H$103,6,FALSE)="","",VLOOKUP($Q104,Data!$C$98:$H$103,6,FALSE)),"")</f>
        <v/>
      </c>
      <c r="U104" s="161"/>
      <c r="V104" s="161"/>
      <c r="W104" s="161"/>
      <c r="X104" s="161"/>
      <c r="Y104" s="161"/>
      <c r="Z104" s="161"/>
      <c r="AA104" s="161"/>
      <c r="AB104" s="161"/>
      <c r="AC104" s="161"/>
      <c r="AD104" s="161"/>
      <c r="AE104" s="199">
        <f>IF(AND($R$100&gt;=$Q104,Readme!$AO$8+Readme!$AO$12&gt;=Calculations!AE$2),VLOOKUP(Calculations!$S104,Data!$G$98:$S$103,3+Calculations!AE$2,FALSE),"")</f>
        <v>0</v>
      </c>
      <c r="AF104" s="199">
        <f>IF(AND($R$100&gt;=$Q104,Readme!$AO$8+Readme!$AO$12&gt;=Calculations!AF$2),VLOOKUP(Calculations!$S104,Data!$G$98:$S$103,3+Calculations!AF$2,FALSE),"")</f>
        <v>0</v>
      </c>
      <c r="AG104" s="199">
        <f>IF(AND($R$100&gt;=$Q104,Readme!$AO$8+Readme!$AO$12&gt;=Calculations!AG$2),VLOOKUP(Calculations!$S104,Data!$G$98:$S$103,3+Calculations!AG$2,FALSE),"")</f>
        <v>0</v>
      </c>
      <c r="AH104" s="199">
        <f>IF(AND($R$100&gt;=$Q104,Readme!$AO$8+Readme!$AO$12&gt;=Calculations!AH$2),VLOOKUP(Calculations!$S104,Data!$G$98:$S$103,3+Calculations!AH$2,FALSE),"")</f>
        <v>0</v>
      </c>
      <c r="AI104" s="199">
        <f>IF(AND($R$100&gt;=$Q104,Readme!$AO$8+Readme!$AO$12&gt;=Calculations!AI$2),VLOOKUP(Calculations!$S104,Data!$G$98:$S$103,3+Calculations!AI$2,FALSE),"")</f>
        <v>0</v>
      </c>
      <c r="AJ104" s="199">
        <f>IF(AND($R$100&gt;=$Q104,Readme!$AO$8+Readme!$AO$12&gt;=Calculations!AJ$2),VLOOKUP(Calculations!$S104,Data!$G$98:$S$103,3+Calculations!AJ$2,FALSE),"")</f>
        <v>0</v>
      </c>
      <c r="AK104" s="199">
        <f>IF(AND($R$100&gt;=$Q104,Readme!$AO$8+Readme!$AO$12&gt;=Calculations!AK$2),VLOOKUP(Calculations!$S104,Data!$G$98:$S$103,3+Calculations!AK$2,FALSE),"")</f>
        <v>0</v>
      </c>
      <c r="AL104" s="199">
        <f>IF(AND($R$100&gt;=$Q104,Readme!$AO$8+Readme!$AO$12&gt;=Calculations!AL$2),VLOOKUP(Calculations!$S104,Data!$G$98:$S$103,3+Calculations!AL$2,FALSE),"")</f>
        <v>0</v>
      </c>
      <c r="AM104" s="199" t="str">
        <f>IF(AND($R$100&gt;=$Q104,Readme!$AO$8+Readme!$AO$12&gt;=Calculations!AM$2),VLOOKUP(Calculations!$S104,Data!$G$98:$S$103,3+Calculations!AM$2,FALSE),"")</f>
        <v/>
      </c>
      <c r="AN104" s="199" t="str">
        <f>IF(AND($R$100&gt;=$Q104,Readme!$AO$8+Readme!$AO$12&gt;=Calculations!AN$2),VLOOKUP(Calculations!$S104,Data!$G$98:$S$103,3+Calculations!AN$2,FALSE),"")</f>
        <v/>
      </c>
      <c r="AO104" s="161"/>
      <c r="AP104" s="195"/>
    </row>
    <row r="105" spans="2:42">
      <c r="B105" s="189"/>
      <c r="C105" s="161"/>
      <c r="D105" s="161"/>
      <c r="E105" s="161"/>
      <c r="F105" s="161"/>
      <c r="G105" s="161"/>
      <c r="H105" s="161"/>
      <c r="I105" s="161"/>
      <c r="J105" s="161"/>
      <c r="K105" s="161"/>
      <c r="L105" s="161"/>
      <c r="M105" s="161"/>
      <c r="N105" s="161"/>
      <c r="O105" s="161">
        <v>14</v>
      </c>
      <c r="P105" s="161"/>
      <c r="Q105" s="161">
        <v>6</v>
      </c>
      <c r="R105" s="161"/>
      <c r="S105" s="161" t="str">
        <f>IF($R$100&gt;=$Q105,IF(VLOOKUP($Q105,Data!$C$98:$H$103,5,FALSE)="","",VLOOKUP($Q105,Data!$C$98:$H$103,5,FALSE)),"")</f>
        <v>Other Liabilities, Total</v>
      </c>
      <c r="T105" s="161" t="str">
        <f>IF($R$100&gt;=$Q105,IF(VLOOKUP($Q105,Data!$C$98:$H$103,6,FALSE)="","",VLOOKUP($Q105,Data!$C$98:$H$103,6,FALSE)),"")</f>
        <v/>
      </c>
      <c r="U105" s="161"/>
      <c r="V105" s="161"/>
      <c r="W105" s="161"/>
      <c r="X105" s="161"/>
      <c r="Y105" s="161"/>
      <c r="Z105" s="161"/>
      <c r="AA105" s="161"/>
      <c r="AB105" s="161"/>
      <c r="AC105" s="161"/>
      <c r="AD105" s="161"/>
      <c r="AE105" s="199">
        <f>IF(AND($R$100&gt;=$Q105,Readme!$AO$8+Readme!$AO$12&gt;=Calculations!AE$2),VLOOKUP(Calculations!$S105,Data!$G$98:$S$103,3+Calculations!AE$2,FALSE),"")</f>
        <v>0</v>
      </c>
      <c r="AF105" s="199">
        <f>IF(AND($R$100&gt;=$Q105,Readme!$AO$8+Readme!$AO$12&gt;=Calculations!AF$2),VLOOKUP(Calculations!$S105,Data!$G$98:$S$103,3+Calculations!AF$2,FALSE),"")</f>
        <v>0</v>
      </c>
      <c r="AG105" s="199">
        <f>IF(AND($R$100&gt;=$Q105,Readme!$AO$8+Readme!$AO$12&gt;=Calculations!AG$2),VLOOKUP(Calculations!$S105,Data!$G$98:$S$103,3+Calculations!AG$2,FALSE),"")</f>
        <v>0</v>
      </c>
      <c r="AH105" s="199">
        <f>IF(AND($R$100&gt;=$Q105,Readme!$AO$8+Readme!$AO$12&gt;=Calculations!AH$2),VLOOKUP(Calculations!$S105,Data!$G$98:$S$103,3+Calculations!AH$2,FALSE),"")</f>
        <v>0</v>
      </c>
      <c r="AI105" s="199">
        <f>IF(AND($R$100&gt;=$Q105,Readme!$AO$8+Readme!$AO$12&gt;=Calculations!AI$2),VLOOKUP(Calculations!$S105,Data!$G$98:$S$103,3+Calculations!AI$2,FALSE),"")</f>
        <v>0</v>
      </c>
      <c r="AJ105" s="199">
        <f>IF(AND($R$100&gt;=$Q105,Readme!$AO$8+Readme!$AO$12&gt;=Calculations!AJ$2),VLOOKUP(Calculations!$S105,Data!$G$98:$S$103,3+Calculations!AJ$2,FALSE),"")</f>
        <v>0</v>
      </c>
      <c r="AK105" s="199">
        <f>IF(AND($R$100&gt;=$Q105,Readme!$AO$8+Readme!$AO$12&gt;=Calculations!AK$2),VLOOKUP(Calculations!$S105,Data!$G$98:$S$103,3+Calculations!AK$2,FALSE),"")</f>
        <v>0</v>
      </c>
      <c r="AL105" s="199">
        <f>IF(AND($R$100&gt;=$Q105,Readme!$AO$8+Readme!$AO$12&gt;=Calculations!AL$2),VLOOKUP(Calculations!$S105,Data!$G$98:$S$103,3+Calculations!AL$2,FALSE),"")</f>
        <v>0</v>
      </c>
      <c r="AM105" s="199" t="str">
        <f>IF(AND($R$100&gt;=$Q105,Readme!$AO$8+Readme!$AO$12&gt;=Calculations!AM$2),VLOOKUP(Calculations!$S105,Data!$G$98:$S$103,3+Calculations!AM$2,FALSE),"")</f>
        <v/>
      </c>
      <c r="AN105" s="199" t="str">
        <f>IF(AND($R$100&gt;=$Q105,Readme!$AO$8+Readme!$AO$12&gt;=Calculations!AN$2),VLOOKUP(Calculations!$S105,Data!$G$98:$S$103,3+Calculations!AN$2,FALSE),"")</f>
        <v/>
      </c>
      <c r="AO105" s="161"/>
      <c r="AP105" s="195"/>
    </row>
    <row r="106" spans="2:42">
      <c r="B106" s="189"/>
      <c r="C106" s="161"/>
      <c r="D106" s="161"/>
      <c r="E106" s="161"/>
      <c r="F106" s="161"/>
      <c r="G106" s="161"/>
      <c r="H106" s="161"/>
      <c r="I106" s="161"/>
      <c r="J106" s="161"/>
      <c r="K106" s="161"/>
      <c r="L106" s="161"/>
      <c r="M106" s="161"/>
      <c r="N106" s="161"/>
      <c r="O106" s="161">
        <v>15</v>
      </c>
      <c r="P106" s="161"/>
      <c r="Q106" s="161"/>
      <c r="R106" s="161"/>
      <c r="S106" s="194" t="s">
        <v>68</v>
      </c>
      <c r="T106" s="161"/>
      <c r="U106" s="161"/>
      <c r="V106" s="161"/>
      <c r="W106" s="161"/>
      <c r="X106" s="161"/>
      <c r="Y106" s="161"/>
      <c r="Z106" s="161"/>
      <c r="AA106" s="161"/>
      <c r="AB106" s="161"/>
      <c r="AC106" s="161"/>
      <c r="AD106" s="161"/>
      <c r="AE106" s="199">
        <f>IF(Readme!$AO$8+Readme!$AO$12&gt;=Calculations!AE$2,Data!J104,"")</f>
        <v>0</v>
      </c>
      <c r="AF106" s="199">
        <f>IF(Readme!$AO$8+Readme!$AO$12&gt;=Calculations!AF$2,Data!K104,"")</f>
        <v>0</v>
      </c>
      <c r="AG106" s="199">
        <f>IF(Readme!$AO$8+Readme!$AO$12&gt;=Calculations!AG$2,Data!L104,"")</f>
        <v>0</v>
      </c>
      <c r="AH106" s="199">
        <f>IF(Readme!$AO$8+Readme!$AO$12&gt;=Calculations!AH$2,Data!M104,"")</f>
        <v>0</v>
      </c>
      <c r="AI106" s="199">
        <f>IF(Readme!$AO$8+Readme!$AO$12&gt;=Calculations!AI$2,Data!N104,"")</f>
        <v>0</v>
      </c>
      <c r="AJ106" s="199">
        <f>IF(Readme!$AO$8+Readme!$AO$12&gt;=Calculations!AJ$2,Data!O104,"")</f>
        <v>0</v>
      </c>
      <c r="AK106" s="199">
        <f>IF(Readme!$AO$8+Readme!$AO$12&gt;=Calculations!AK$2,Data!P104,"")</f>
        <v>0</v>
      </c>
      <c r="AL106" s="199">
        <f>IF(Readme!$AO$8+Readme!$AO$12&gt;=Calculations!AL$2,Data!Q104,"")</f>
        <v>0</v>
      </c>
      <c r="AM106" s="199" t="str">
        <f>IF(Readme!$AO$8+Readme!$AO$12&gt;=Calculations!AM$2,Data!R104,"")</f>
        <v/>
      </c>
      <c r="AN106" s="199" t="str">
        <f>IF(Readme!$AO$8+Readme!$AO$12&gt;=Calculations!AN$2,Data!S104,"")</f>
        <v/>
      </c>
      <c r="AO106" s="161"/>
      <c r="AP106" s="195"/>
    </row>
    <row r="107" spans="2:42">
      <c r="B107" s="189"/>
      <c r="C107" s="161"/>
      <c r="D107" s="161"/>
      <c r="E107" s="161"/>
      <c r="F107" s="161"/>
      <c r="G107" s="161"/>
      <c r="H107" s="161"/>
      <c r="I107" s="161"/>
      <c r="J107" s="161"/>
      <c r="K107" s="161"/>
      <c r="L107" s="161"/>
      <c r="M107" s="161"/>
      <c r="N107" s="161"/>
      <c r="O107" s="161">
        <v>16</v>
      </c>
      <c r="P107" s="161"/>
      <c r="Q107" s="161"/>
      <c r="R107" s="161"/>
      <c r="S107" s="161"/>
      <c r="T107" s="161"/>
      <c r="U107" s="161"/>
      <c r="V107" s="161"/>
      <c r="W107" s="161"/>
      <c r="X107" s="161"/>
      <c r="Y107" s="161"/>
      <c r="Z107" s="161"/>
      <c r="AA107" s="161"/>
      <c r="AB107" s="161"/>
      <c r="AC107" s="161"/>
      <c r="AD107" s="161"/>
      <c r="AE107" s="161"/>
      <c r="AF107" s="161"/>
      <c r="AG107" s="161"/>
      <c r="AH107" s="161"/>
      <c r="AI107" s="161"/>
      <c r="AJ107" s="161"/>
      <c r="AK107" s="161"/>
      <c r="AL107" s="161"/>
      <c r="AM107" s="161"/>
      <c r="AN107" s="161"/>
      <c r="AO107" s="161"/>
      <c r="AP107" s="195"/>
    </row>
    <row r="108" spans="2:42">
      <c r="B108" s="189"/>
      <c r="C108" s="161"/>
      <c r="D108" s="161"/>
      <c r="E108" s="161"/>
      <c r="F108" s="161"/>
      <c r="G108" s="161"/>
      <c r="H108" s="161"/>
      <c r="I108" s="161"/>
      <c r="J108" s="161"/>
      <c r="K108" s="161"/>
      <c r="L108" s="161"/>
      <c r="M108" s="161"/>
      <c r="N108" s="161"/>
      <c r="O108" s="161">
        <v>17</v>
      </c>
      <c r="P108" s="161"/>
      <c r="Q108" s="161">
        <v>1</v>
      </c>
      <c r="R108" s="161">
        <f>MAX(Data!C107:C114)</f>
        <v>8</v>
      </c>
      <c r="S108" s="161" t="str">
        <f>IF($R$108&gt;=$Q108,IF(VLOOKUP($Q108,Data!$C$107:$G$114,5,FALSE)="","",VLOOKUP($Q108,Data!$C$107:$G$114,5,FALSE)),"")</f>
        <v>Redeemable Preferred Stock</v>
      </c>
      <c r="T108" s="161"/>
      <c r="U108" s="161"/>
      <c r="V108" s="161"/>
      <c r="W108" s="161"/>
      <c r="X108" s="161"/>
      <c r="Y108" s="161"/>
      <c r="Z108" s="161"/>
      <c r="AA108" s="161"/>
      <c r="AB108" s="161"/>
      <c r="AC108" s="161"/>
      <c r="AD108" s="161"/>
      <c r="AE108" s="199">
        <f>IF(AND($R$108&gt;=$Q108,Readme!$AO$8+Readme!$AO$12&gt;=Calculations!AE$2),VLOOKUP(Calculations!$S108,Data!$G$107:$S$114,3+Calculations!AE$2,FALSE),"")</f>
        <v>0</v>
      </c>
      <c r="AF108" s="199">
        <f>IF(AND($R$108&gt;=$Q108,Readme!$AO$8+Readme!$AO$12&gt;=Calculations!AF$2),VLOOKUP(Calculations!$S108,Data!$G$107:$S$114,3+Calculations!AF$2,FALSE),"")</f>
        <v>0</v>
      </c>
      <c r="AG108" s="199">
        <f>IF(AND($R$108&gt;=$Q108,Readme!$AO$8+Readme!$AO$12&gt;=Calculations!AG$2),VLOOKUP(Calculations!$S108,Data!$G$107:$S$114,3+Calculations!AG$2,FALSE),"")</f>
        <v>0</v>
      </c>
      <c r="AH108" s="199">
        <f>IF(AND($R$108&gt;=$Q108,Readme!$AO$8+Readme!$AO$12&gt;=Calculations!AH$2),VLOOKUP(Calculations!$S108,Data!$G$107:$S$114,3+Calculations!AH$2,FALSE),"")</f>
        <v>0</v>
      </c>
      <c r="AI108" s="199">
        <f>IF(AND($R$108&gt;=$Q108,Readme!$AO$8+Readme!$AO$12&gt;=Calculations!AI$2),VLOOKUP(Calculations!$S108,Data!$G$107:$S$114,3+Calculations!AI$2,FALSE),"")</f>
        <v>0</v>
      </c>
      <c r="AJ108" s="199">
        <f>IF(AND($R$108&gt;=$Q108,Readme!$AO$8+Readme!$AO$12&gt;=Calculations!AJ$2),VLOOKUP(Calculations!$S108,Data!$G$107:$S$114,3+Calculations!AJ$2,FALSE),"")</f>
        <v>0</v>
      </c>
      <c r="AK108" s="199">
        <f>IF(AND($R$108&gt;=$Q108,Readme!$AO$8+Readme!$AO$12&gt;=Calculations!AK$2),VLOOKUP(Calculations!$S108,Data!$G$107:$S$114,3+Calculations!AK$2,FALSE),"")</f>
        <v>0</v>
      </c>
      <c r="AL108" s="199">
        <f>IF(AND($R$108&gt;=$Q108,Readme!$AO$8+Readme!$AO$12&gt;=Calculations!AL$2),VLOOKUP(Calculations!$S108,Data!$G$107:$S$114,3+Calculations!AL$2,FALSE),"")</f>
        <v>0</v>
      </c>
      <c r="AM108" s="199" t="str">
        <f>IF(AND($R$108&gt;=$Q108,Readme!$AO$8+Readme!$AO$12&gt;=Calculations!AM$2),VLOOKUP(Calculations!$S108,Data!$G$107:$S$114,3+Calculations!AM$2,FALSE),"")</f>
        <v/>
      </c>
      <c r="AN108" s="199" t="str">
        <f>IF(AND($R$108&gt;=$Q108,Readme!$AO$8+Readme!$AO$12&gt;=Calculations!AN$2),VLOOKUP(Calculations!$S108,Data!$G$107:$S$114,3+Calculations!AN$2,FALSE),"")</f>
        <v/>
      </c>
      <c r="AO108" s="161"/>
      <c r="AP108" s="195"/>
    </row>
    <row r="109" spans="2:42">
      <c r="B109" s="189"/>
      <c r="C109" s="161"/>
      <c r="D109" s="161"/>
      <c r="E109" s="161"/>
      <c r="F109" s="161"/>
      <c r="G109" s="161"/>
      <c r="H109" s="161"/>
      <c r="I109" s="161"/>
      <c r="J109" s="161"/>
      <c r="K109" s="161"/>
      <c r="L109" s="161"/>
      <c r="M109" s="161"/>
      <c r="N109" s="161"/>
      <c r="O109" s="161">
        <v>18</v>
      </c>
      <c r="P109" s="161"/>
      <c r="Q109" s="161">
        <v>2</v>
      </c>
      <c r="R109" s="161"/>
      <c r="S109" s="161" t="str">
        <f>IF($R$108&gt;=$Q109,IF(VLOOKUP($Q109,Data!$C$107:$G$114,5,FALSE)="","",VLOOKUP($Q109,Data!$C$107:$G$114,5,FALSE)),"")</f>
        <v>Preferred Stock - Non Redeemable, Net</v>
      </c>
      <c r="T109" s="161"/>
      <c r="U109" s="161"/>
      <c r="V109" s="161"/>
      <c r="W109" s="161"/>
      <c r="X109" s="161"/>
      <c r="Y109" s="161"/>
      <c r="Z109" s="161"/>
      <c r="AA109" s="161"/>
      <c r="AB109" s="161"/>
      <c r="AC109" s="161"/>
      <c r="AD109" s="161"/>
      <c r="AE109" s="199">
        <f>IF(AND($R$108&gt;=$Q109,Readme!$AO$8+Readme!$AO$12&gt;=Calculations!AE$2),VLOOKUP(Calculations!$S109,Data!$G$107:$S$114,3+Calculations!AE$2,FALSE),"")</f>
        <v>0</v>
      </c>
      <c r="AF109" s="199">
        <f>IF(AND($R$108&gt;=$Q109,Readme!$AO$8+Readme!$AO$12&gt;=Calculations!AF$2),VLOOKUP(Calculations!$S109,Data!$G$107:$S$114,3+Calculations!AF$2,FALSE),"")</f>
        <v>0</v>
      </c>
      <c r="AG109" s="199">
        <f>IF(AND($R$108&gt;=$Q109,Readme!$AO$8+Readme!$AO$12&gt;=Calculations!AG$2),VLOOKUP(Calculations!$S109,Data!$G$107:$S$114,3+Calculations!AG$2,FALSE),"")</f>
        <v>0</v>
      </c>
      <c r="AH109" s="199">
        <f>IF(AND($R$108&gt;=$Q109,Readme!$AO$8+Readme!$AO$12&gt;=Calculations!AH$2),VLOOKUP(Calculations!$S109,Data!$G$107:$S$114,3+Calculations!AH$2,FALSE),"")</f>
        <v>0</v>
      </c>
      <c r="AI109" s="199">
        <f>IF(AND($R$108&gt;=$Q109,Readme!$AO$8+Readme!$AO$12&gt;=Calculations!AI$2),VLOOKUP(Calculations!$S109,Data!$G$107:$S$114,3+Calculations!AI$2,FALSE),"")</f>
        <v>0</v>
      </c>
      <c r="AJ109" s="199">
        <f>IF(AND($R$108&gt;=$Q109,Readme!$AO$8+Readme!$AO$12&gt;=Calculations!AJ$2),VLOOKUP(Calculations!$S109,Data!$G$107:$S$114,3+Calculations!AJ$2,FALSE),"")</f>
        <v>0</v>
      </c>
      <c r="AK109" s="199">
        <f>IF(AND($R$108&gt;=$Q109,Readme!$AO$8+Readme!$AO$12&gt;=Calculations!AK$2),VLOOKUP(Calculations!$S109,Data!$G$107:$S$114,3+Calculations!AK$2,FALSE),"")</f>
        <v>0</v>
      </c>
      <c r="AL109" s="199">
        <f>IF(AND($R$108&gt;=$Q109,Readme!$AO$8+Readme!$AO$12&gt;=Calculations!AL$2),VLOOKUP(Calculations!$S109,Data!$G$107:$S$114,3+Calculations!AL$2,FALSE),"")</f>
        <v>0</v>
      </c>
      <c r="AM109" s="199" t="str">
        <f>IF(AND($R$108&gt;=$Q109,Readme!$AO$8+Readme!$AO$12&gt;=Calculations!AM$2),VLOOKUP(Calculations!$S109,Data!$G$107:$S$114,3+Calculations!AM$2,FALSE),"")</f>
        <v/>
      </c>
      <c r="AN109" s="199" t="str">
        <f>IF(AND($R$108&gt;=$Q109,Readme!$AO$8+Readme!$AO$12&gt;=Calculations!AN$2),VLOOKUP(Calculations!$S109,Data!$G$107:$S$114,3+Calculations!AN$2,FALSE),"")</f>
        <v/>
      </c>
      <c r="AO109" s="161"/>
      <c r="AP109" s="195"/>
    </row>
    <row r="110" spans="2:42">
      <c r="B110" s="189"/>
      <c r="C110" s="161"/>
      <c r="D110" s="161"/>
      <c r="E110" s="161"/>
      <c r="F110" s="161"/>
      <c r="G110" s="161"/>
      <c r="H110" s="161"/>
      <c r="I110" s="161"/>
      <c r="J110" s="161"/>
      <c r="K110" s="161"/>
      <c r="L110" s="161"/>
      <c r="M110" s="161"/>
      <c r="N110" s="161"/>
      <c r="O110" s="161">
        <v>19</v>
      </c>
      <c r="P110" s="161"/>
      <c r="Q110" s="161">
        <v>3</v>
      </c>
      <c r="R110" s="161"/>
      <c r="S110" s="161" t="str">
        <f>IF($R$108&gt;=$Q110,IF(VLOOKUP($Q110,Data!$C$107:$G$114,5,FALSE)="","",VLOOKUP($Q110,Data!$C$107:$G$114,5,FALSE)),"")</f>
        <v>Common Stock</v>
      </c>
      <c r="T110" s="161"/>
      <c r="U110" s="161"/>
      <c r="V110" s="161"/>
      <c r="W110" s="161"/>
      <c r="X110" s="161"/>
      <c r="Y110" s="161"/>
      <c r="Z110" s="161"/>
      <c r="AA110" s="161"/>
      <c r="AB110" s="161"/>
      <c r="AC110" s="161"/>
      <c r="AD110" s="161"/>
      <c r="AE110" s="199">
        <f>IF(AND($R$108&gt;=$Q110,Readme!$AO$8+Readme!$AO$12&gt;=Calculations!AE$2),VLOOKUP(Calculations!$S110,Data!$G$107:$S$114,3+Calculations!AE$2,FALSE),"")</f>
        <v>0</v>
      </c>
      <c r="AF110" s="199">
        <f>IF(AND($R$108&gt;=$Q110,Readme!$AO$8+Readme!$AO$12&gt;=Calculations!AF$2),VLOOKUP(Calculations!$S110,Data!$G$107:$S$114,3+Calculations!AF$2,FALSE),"")</f>
        <v>0</v>
      </c>
      <c r="AG110" s="199">
        <f>IF(AND($R$108&gt;=$Q110,Readme!$AO$8+Readme!$AO$12&gt;=Calculations!AG$2),VLOOKUP(Calculations!$S110,Data!$G$107:$S$114,3+Calculations!AG$2,FALSE),"")</f>
        <v>0</v>
      </c>
      <c r="AH110" s="199">
        <f>IF(AND($R$108&gt;=$Q110,Readme!$AO$8+Readme!$AO$12&gt;=Calculations!AH$2),VLOOKUP(Calculations!$S110,Data!$G$107:$S$114,3+Calculations!AH$2,FALSE),"")</f>
        <v>0</v>
      </c>
      <c r="AI110" s="199">
        <f>IF(AND($R$108&gt;=$Q110,Readme!$AO$8+Readme!$AO$12&gt;=Calculations!AI$2),VLOOKUP(Calculations!$S110,Data!$G$107:$S$114,3+Calculations!AI$2,FALSE),"")</f>
        <v>0</v>
      </c>
      <c r="AJ110" s="199">
        <f>IF(AND($R$108&gt;=$Q110,Readme!$AO$8+Readme!$AO$12&gt;=Calculations!AJ$2),VLOOKUP(Calculations!$S110,Data!$G$107:$S$114,3+Calculations!AJ$2,FALSE),"")</f>
        <v>0</v>
      </c>
      <c r="AK110" s="199">
        <f>IF(AND($R$108&gt;=$Q110,Readme!$AO$8+Readme!$AO$12&gt;=Calculations!AK$2),VLOOKUP(Calculations!$S110,Data!$G$107:$S$114,3+Calculations!AK$2,FALSE),"")</f>
        <v>0</v>
      </c>
      <c r="AL110" s="199">
        <f>IF(AND($R$108&gt;=$Q110,Readme!$AO$8+Readme!$AO$12&gt;=Calculations!AL$2),VLOOKUP(Calculations!$S110,Data!$G$107:$S$114,3+Calculations!AL$2,FALSE),"")</f>
        <v>0</v>
      </c>
      <c r="AM110" s="199" t="str">
        <f>IF(AND($R$108&gt;=$Q110,Readme!$AO$8+Readme!$AO$12&gt;=Calculations!AM$2),VLOOKUP(Calculations!$S110,Data!$G$107:$S$114,3+Calculations!AM$2,FALSE),"")</f>
        <v/>
      </c>
      <c r="AN110" s="199" t="str">
        <f>IF(AND($R$108&gt;=$Q110,Readme!$AO$8+Readme!$AO$12&gt;=Calculations!AN$2),VLOOKUP(Calculations!$S110,Data!$G$107:$S$114,3+Calculations!AN$2,FALSE),"")</f>
        <v/>
      </c>
      <c r="AO110" s="161"/>
      <c r="AP110" s="195"/>
    </row>
    <row r="111" spans="2:42">
      <c r="B111" s="189"/>
      <c r="C111" s="161"/>
      <c r="D111" s="161"/>
      <c r="E111" s="161"/>
      <c r="F111" s="161"/>
      <c r="G111" s="161"/>
      <c r="H111" s="161"/>
      <c r="I111" s="161"/>
      <c r="J111" s="161"/>
      <c r="K111" s="161"/>
      <c r="L111" s="161"/>
      <c r="M111" s="161"/>
      <c r="N111" s="161"/>
      <c r="O111" s="161">
        <v>20</v>
      </c>
      <c r="P111" s="161"/>
      <c r="Q111" s="161">
        <v>4</v>
      </c>
      <c r="R111" s="161"/>
      <c r="S111" s="161" t="str">
        <f>IF($R$108&gt;=$Q111,IF(VLOOKUP($Q111,Data!$C$107:$G$114,5,FALSE)="","",VLOOKUP($Q111,Data!$C$107:$G$114,5,FALSE)),"")</f>
        <v>Additional Paid-In Capital</v>
      </c>
      <c r="T111" s="161"/>
      <c r="U111" s="161"/>
      <c r="V111" s="161"/>
      <c r="W111" s="161"/>
      <c r="X111" s="161"/>
      <c r="Y111" s="161"/>
      <c r="Z111" s="161"/>
      <c r="AA111" s="161"/>
      <c r="AB111" s="161"/>
      <c r="AC111" s="161"/>
      <c r="AD111" s="161"/>
      <c r="AE111" s="199">
        <f>IF(AND($R$108&gt;=$Q111,Readme!$AO$8+Readme!$AO$12&gt;=Calculations!AE$2),VLOOKUP(Calculations!$S111,Data!$G$107:$S$114,3+Calculations!AE$2,FALSE),"")</f>
        <v>0</v>
      </c>
      <c r="AF111" s="199">
        <f>IF(AND($R$108&gt;=$Q111,Readme!$AO$8+Readme!$AO$12&gt;=Calculations!AF$2),VLOOKUP(Calculations!$S111,Data!$G$107:$S$114,3+Calculations!AF$2,FALSE),"")</f>
        <v>0</v>
      </c>
      <c r="AG111" s="199">
        <f>IF(AND($R$108&gt;=$Q111,Readme!$AO$8+Readme!$AO$12&gt;=Calculations!AG$2),VLOOKUP(Calculations!$S111,Data!$G$107:$S$114,3+Calculations!AG$2,FALSE),"")</f>
        <v>0</v>
      </c>
      <c r="AH111" s="199">
        <f>IF(AND($R$108&gt;=$Q111,Readme!$AO$8+Readme!$AO$12&gt;=Calculations!AH$2),VLOOKUP(Calculations!$S111,Data!$G$107:$S$114,3+Calculations!AH$2,FALSE),"")</f>
        <v>0</v>
      </c>
      <c r="AI111" s="199">
        <f>IF(AND($R$108&gt;=$Q111,Readme!$AO$8+Readme!$AO$12&gt;=Calculations!AI$2),VLOOKUP(Calculations!$S111,Data!$G$107:$S$114,3+Calculations!AI$2,FALSE),"")</f>
        <v>0</v>
      </c>
      <c r="AJ111" s="199">
        <f>IF(AND($R$108&gt;=$Q111,Readme!$AO$8+Readme!$AO$12&gt;=Calculations!AJ$2),VLOOKUP(Calculations!$S111,Data!$G$107:$S$114,3+Calculations!AJ$2,FALSE),"")</f>
        <v>0</v>
      </c>
      <c r="AK111" s="199">
        <f>IF(AND($R$108&gt;=$Q111,Readme!$AO$8+Readme!$AO$12&gt;=Calculations!AK$2),VLOOKUP(Calculations!$S111,Data!$G$107:$S$114,3+Calculations!AK$2,FALSE),"")</f>
        <v>0</v>
      </c>
      <c r="AL111" s="199">
        <f>IF(AND($R$108&gt;=$Q111,Readme!$AO$8+Readme!$AO$12&gt;=Calculations!AL$2),VLOOKUP(Calculations!$S111,Data!$G$107:$S$114,3+Calculations!AL$2,FALSE),"")</f>
        <v>0</v>
      </c>
      <c r="AM111" s="199" t="str">
        <f>IF(AND($R$108&gt;=$Q111,Readme!$AO$8+Readme!$AO$12&gt;=Calculations!AM$2),VLOOKUP(Calculations!$S111,Data!$G$107:$S$114,3+Calculations!AM$2,FALSE),"")</f>
        <v/>
      </c>
      <c r="AN111" s="199" t="str">
        <f>IF(AND($R$108&gt;=$Q111,Readme!$AO$8+Readme!$AO$12&gt;=Calculations!AN$2),VLOOKUP(Calculations!$S111,Data!$G$107:$S$114,3+Calculations!AN$2,FALSE),"")</f>
        <v/>
      </c>
      <c r="AO111" s="161"/>
      <c r="AP111" s="195"/>
    </row>
    <row r="112" spans="2:42">
      <c r="B112" s="189"/>
      <c r="C112" s="161"/>
      <c r="D112" s="161"/>
      <c r="E112" s="161"/>
      <c r="F112" s="161"/>
      <c r="G112" s="161"/>
      <c r="H112" s="161"/>
      <c r="I112" s="161"/>
      <c r="J112" s="161"/>
      <c r="K112" s="161"/>
      <c r="L112" s="161"/>
      <c r="M112" s="161"/>
      <c r="N112" s="161"/>
      <c r="O112" s="161">
        <v>21</v>
      </c>
      <c r="P112" s="161"/>
      <c r="Q112" s="161">
        <v>5</v>
      </c>
      <c r="R112" s="161"/>
      <c r="S112" s="161" t="str">
        <f>IF($R$108&gt;=$Q112,IF(VLOOKUP($Q112,Data!$C$107:$G$114,5,FALSE)="","",VLOOKUP($Q112,Data!$C$107:$G$114,5,FALSE)),"")</f>
        <v>Retained Earnings (Accumulated Deficit)</v>
      </c>
      <c r="T112" s="161"/>
      <c r="U112" s="161"/>
      <c r="V112" s="161"/>
      <c r="W112" s="161"/>
      <c r="X112" s="161"/>
      <c r="Y112" s="161"/>
      <c r="Z112" s="161"/>
      <c r="AA112" s="161"/>
      <c r="AB112" s="161"/>
      <c r="AC112" s="161"/>
      <c r="AD112" s="161"/>
      <c r="AE112" s="199">
        <f>IF(AND($R$108&gt;=$Q112,Readme!$AO$8+Readme!$AO$12&gt;=Calculations!AE$2),VLOOKUP(Calculations!$S112,Data!$G$107:$S$114,3+Calculations!AE$2,FALSE),"")</f>
        <v>0</v>
      </c>
      <c r="AF112" s="199">
        <f>IF(AND($R$108&gt;=$Q112,Readme!$AO$8+Readme!$AO$12&gt;=Calculations!AF$2),VLOOKUP(Calculations!$S112,Data!$G$107:$S$114,3+Calculations!AF$2,FALSE),"")</f>
        <v>0</v>
      </c>
      <c r="AG112" s="199">
        <f>IF(AND($R$108&gt;=$Q112,Readme!$AO$8+Readme!$AO$12&gt;=Calculations!AG$2),VLOOKUP(Calculations!$S112,Data!$G$107:$S$114,3+Calculations!AG$2,FALSE),"")</f>
        <v>0</v>
      </c>
      <c r="AH112" s="199">
        <f>IF(AND($R$108&gt;=$Q112,Readme!$AO$8+Readme!$AO$12&gt;=Calculations!AH$2),VLOOKUP(Calculations!$S112,Data!$G$107:$S$114,3+Calculations!AH$2,FALSE),"")</f>
        <v>0</v>
      </c>
      <c r="AI112" s="199">
        <f>IF(AND($R$108&gt;=$Q112,Readme!$AO$8+Readme!$AO$12&gt;=Calculations!AI$2),VLOOKUP(Calculations!$S112,Data!$G$107:$S$114,3+Calculations!AI$2,FALSE),"")</f>
        <v>0</v>
      </c>
      <c r="AJ112" s="199">
        <f>IF(AND($R$108&gt;=$Q112,Readme!$AO$8+Readme!$AO$12&gt;=Calculations!AJ$2),VLOOKUP(Calculations!$S112,Data!$G$107:$S$114,3+Calculations!AJ$2,FALSE),"")</f>
        <v>0</v>
      </c>
      <c r="AK112" s="199">
        <f>IF(AND($R$108&gt;=$Q112,Readme!$AO$8+Readme!$AO$12&gt;=Calculations!AK$2),VLOOKUP(Calculations!$S112,Data!$G$107:$S$114,3+Calculations!AK$2,FALSE),"")</f>
        <v>0</v>
      </c>
      <c r="AL112" s="199">
        <f>IF(AND($R$108&gt;=$Q112,Readme!$AO$8+Readme!$AO$12&gt;=Calculations!AL$2),VLOOKUP(Calculations!$S112,Data!$G$107:$S$114,3+Calculations!AL$2,FALSE),"")</f>
        <v>0</v>
      </c>
      <c r="AM112" s="199" t="str">
        <f>IF(AND($R$108&gt;=$Q112,Readme!$AO$8+Readme!$AO$12&gt;=Calculations!AM$2),VLOOKUP(Calculations!$S112,Data!$G$107:$S$114,3+Calculations!AM$2,FALSE),"")</f>
        <v/>
      </c>
      <c r="AN112" s="199" t="str">
        <f>IF(AND($R$108&gt;=$Q112,Readme!$AO$8+Readme!$AO$12&gt;=Calculations!AN$2),VLOOKUP(Calculations!$S112,Data!$G$107:$S$114,3+Calculations!AN$2,FALSE),"")</f>
        <v/>
      </c>
      <c r="AO112" s="161"/>
      <c r="AP112" s="195"/>
    </row>
    <row r="113" spans="2:42">
      <c r="B113" s="189"/>
      <c r="C113" s="161"/>
      <c r="D113" s="161"/>
      <c r="E113" s="161"/>
      <c r="F113" s="161"/>
      <c r="G113" s="161"/>
      <c r="H113" s="161"/>
      <c r="I113" s="161"/>
      <c r="J113" s="161"/>
      <c r="K113" s="161"/>
      <c r="L113" s="161"/>
      <c r="M113" s="161"/>
      <c r="N113" s="161"/>
      <c r="O113" s="161">
        <v>22</v>
      </c>
      <c r="P113" s="161"/>
      <c r="Q113" s="161">
        <v>6</v>
      </c>
      <c r="R113" s="161"/>
      <c r="S113" s="161" t="str">
        <f>IF($R$108&gt;=$Q113,IF(VLOOKUP($Q113,Data!$C$107:$G$114,5,FALSE)="","",VLOOKUP($Q113,Data!$C$107:$G$114,5,FALSE)),"")</f>
        <v>Treasury Stock - Common</v>
      </c>
      <c r="T113" s="161"/>
      <c r="U113" s="161"/>
      <c r="V113" s="161"/>
      <c r="W113" s="161"/>
      <c r="X113" s="161"/>
      <c r="Y113" s="161"/>
      <c r="Z113" s="161"/>
      <c r="AA113" s="161"/>
      <c r="AB113" s="161"/>
      <c r="AC113" s="161"/>
      <c r="AD113" s="161"/>
      <c r="AE113" s="199">
        <f>IF(AND($R$108&gt;=$Q113,Readme!$AO$8+Readme!$AO$12&gt;=Calculations!AE$2),VLOOKUP(Calculations!$S113,Data!$G$107:$S$114,3+Calculations!AE$2,FALSE),"")</f>
        <v>0</v>
      </c>
      <c r="AF113" s="199">
        <f>IF(AND($R$108&gt;=$Q113,Readme!$AO$8+Readme!$AO$12&gt;=Calculations!AF$2),VLOOKUP(Calculations!$S113,Data!$G$107:$S$114,3+Calculations!AF$2,FALSE),"")</f>
        <v>0</v>
      </c>
      <c r="AG113" s="199">
        <f>IF(AND($R$108&gt;=$Q113,Readme!$AO$8+Readme!$AO$12&gt;=Calculations!AG$2),VLOOKUP(Calculations!$S113,Data!$G$107:$S$114,3+Calculations!AG$2,FALSE),"")</f>
        <v>0</v>
      </c>
      <c r="AH113" s="199">
        <f>IF(AND($R$108&gt;=$Q113,Readme!$AO$8+Readme!$AO$12&gt;=Calculations!AH$2),VLOOKUP(Calculations!$S113,Data!$G$107:$S$114,3+Calculations!AH$2,FALSE),"")</f>
        <v>0</v>
      </c>
      <c r="AI113" s="199">
        <f>IF(AND($R$108&gt;=$Q113,Readme!$AO$8+Readme!$AO$12&gt;=Calculations!AI$2),VLOOKUP(Calculations!$S113,Data!$G$107:$S$114,3+Calculations!AI$2,FALSE),"")</f>
        <v>0</v>
      </c>
      <c r="AJ113" s="199">
        <f>IF(AND($R$108&gt;=$Q113,Readme!$AO$8+Readme!$AO$12&gt;=Calculations!AJ$2),VLOOKUP(Calculations!$S113,Data!$G$107:$S$114,3+Calculations!AJ$2,FALSE),"")</f>
        <v>0</v>
      </c>
      <c r="AK113" s="199">
        <f>IF(AND($R$108&gt;=$Q113,Readme!$AO$8+Readme!$AO$12&gt;=Calculations!AK$2),VLOOKUP(Calculations!$S113,Data!$G$107:$S$114,3+Calculations!AK$2,FALSE),"")</f>
        <v>0</v>
      </c>
      <c r="AL113" s="199">
        <f>IF(AND($R$108&gt;=$Q113,Readme!$AO$8+Readme!$AO$12&gt;=Calculations!AL$2),VLOOKUP(Calculations!$S113,Data!$G$107:$S$114,3+Calculations!AL$2,FALSE),"")</f>
        <v>0</v>
      </c>
      <c r="AM113" s="199" t="str">
        <f>IF(AND($R$108&gt;=$Q113,Readme!$AO$8+Readme!$AO$12&gt;=Calculations!AM$2),VLOOKUP(Calculations!$S113,Data!$G$107:$S$114,3+Calculations!AM$2,FALSE),"")</f>
        <v/>
      </c>
      <c r="AN113" s="199" t="str">
        <f>IF(AND($R$108&gt;=$Q113,Readme!$AO$8+Readme!$AO$12&gt;=Calculations!AN$2),VLOOKUP(Calculations!$S113,Data!$G$107:$S$114,3+Calculations!AN$2,FALSE),"")</f>
        <v/>
      </c>
      <c r="AO113" s="161"/>
      <c r="AP113" s="195"/>
    </row>
    <row r="114" spans="2:42">
      <c r="B114" s="189"/>
      <c r="C114" s="161"/>
      <c r="D114" s="161"/>
      <c r="E114" s="161"/>
      <c r="F114" s="161"/>
      <c r="G114" s="161"/>
      <c r="H114" s="161"/>
      <c r="I114" s="161"/>
      <c r="J114" s="161"/>
      <c r="K114" s="161"/>
      <c r="L114" s="161"/>
      <c r="M114" s="161"/>
      <c r="N114" s="161"/>
      <c r="O114" s="161">
        <v>23</v>
      </c>
      <c r="P114" s="161"/>
      <c r="Q114" s="161">
        <v>7</v>
      </c>
      <c r="R114" s="161"/>
      <c r="S114" s="161" t="str">
        <f>IF($R$108&gt;=$Q114,IF(VLOOKUP($Q114,Data!$C$107:$G$114,5,FALSE)="","",VLOOKUP($Q114,Data!$C$107:$G$114,5,FALSE)),"")</f>
        <v>Unrealized Gain (Loss)</v>
      </c>
      <c r="T114" s="161"/>
      <c r="U114" s="161"/>
      <c r="V114" s="161"/>
      <c r="W114" s="161"/>
      <c r="X114" s="161"/>
      <c r="Y114" s="161"/>
      <c r="Z114" s="161"/>
      <c r="AA114" s="161"/>
      <c r="AB114" s="161"/>
      <c r="AC114" s="161"/>
      <c r="AD114" s="161"/>
      <c r="AE114" s="199">
        <f>IF(AND($R$108&gt;=$Q114,Readme!$AO$8+Readme!$AO$12&gt;=Calculations!AE$2),VLOOKUP(Calculations!$S114,Data!$G$107:$S$114,3+Calculations!AE$2,FALSE),"")</f>
        <v>0</v>
      </c>
      <c r="AF114" s="199">
        <f>IF(AND($R$108&gt;=$Q114,Readme!$AO$8+Readme!$AO$12&gt;=Calculations!AF$2),VLOOKUP(Calculations!$S114,Data!$G$107:$S$114,3+Calculations!AF$2,FALSE),"")</f>
        <v>0</v>
      </c>
      <c r="AG114" s="199">
        <f>IF(AND($R$108&gt;=$Q114,Readme!$AO$8+Readme!$AO$12&gt;=Calculations!AG$2),VLOOKUP(Calculations!$S114,Data!$G$107:$S$114,3+Calculations!AG$2,FALSE),"")</f>
        <v>0</v>
      </c>
      <c r="AH114" s="199">
        <f>IF(AND($R$108&gt;=$Q114,Readme!$AO$8+Readme!$AO$12&gt;=Calculations!AH$2),VLOOKUP(Calculations!$S114,Data!$G$107:$S$114,3+Calculations!AH$2,FALSE),"")</f>
        <v>0</v>
      </c>
      <c r="AI114" s="199">
        <f>IF(AND($R$108&gt;=$Q114,Readme!$AO$8+Readme!$AO$12&gt;=Calculations!AI$2),VLOOKUP(Calculations!$S114,Data!$G$107:$S$114,3+Calculations!AI$2,FALSE),"")</f>
        <v>0</v>
      </c>
      <c r="AJ114" s="199">
        <f>IF(AND($R$108&gt;=$Q114,Readme!$AO$8+Readme!$AO$12&gt;=Calculations!AJ$2),VLOOKUP(Calculations!$S114,Data!$G$107:$S$114,3+Calculations!AJ$2,FALSE),"")</f>
        <v>0</v>
      </c>
      <c r="AK114" s="199">
        <f>IF(AND($R$108&gt;=$Q114,Readme!$AO$8+Readme!$AO$12&gt;=Calculations!AK$2),VLOOKUP(Calculations!$S114,Data!$G$107:$S$114,3+Calculations!AK$2,FALSE),"")</f>
        <v>0</v>
      </c>
      <c r="AL114" s="199">
        <f>IF(AND($R$108&gt;=$Q114,Readme!$AO$8+Readme!$AO$12&gt;=Calculations!AL$2),VLOOKUP(Calculations!$S114,Data!$G$107:$S$114,3+Calculations!AL$2,FALSE),"")</f>
        <v>0</v>
      </c>
      <c r="AM114" s="199" t="str">
        <f>IF(AND($R$108&gt;=$Q114,Readme!$AO$8+Readme!$AO$12&gt;=Calculations!AM$2),VLOOKUP(Calculations!$S114,Data!$G$107:$S$114,3+Calculations!AM$2,FALSE),"")</f>
        <v/>
      </c>
      <c r="AN114" s="199" t="str">
        <f>IF(AND($R$108&gt;=$Q114,Readme!$AO$8+Readme!$AO$12&gt;=Calculations!AN$2),VLOOKUP(Calculations!$S114,Data!$G$107:$S$114,3+Calculations!AN$2,FALSE),"")</f>
        <v/>
      </c>
      <c r="AO114" s="161"/>
      <c r="AP114" s="195"/>
    </row>
    <row r="115" spans="2:42">
      <c r="B115" s="189"/>
      <c r="C115" s="161"/>
      <c r="D115" s="161"/>
      <c r="E115" s="161"/>
      <c r="F115" s="161"/>
      <c r="G115" s="161"/>
      <c r="H115" s="161"/>
      <c r="I115" s="161"/>
      <c r="J115" s="161"/>
      <c r="K115" s="161"/>
      <c r="L115" s="161"/>
      <c r="M115" s="161"/>
      <c r="N115" s="161"/>
      <c r="O115" s="161">
        <v>24</v>
      </c>
      <c r="P115" s="161"/>
      <c r="Q115" s="161">
        <v>8</v>
      </c>
      <c r="R115" s="161"/>
      <c r="S115" s="161" t="str">
        <f>IF($R$108&gt;=$Q115,IF(VLOOKUP($Q115,Data!$C$107:$G$114,5,FALSE)="","",VLOOKUP($Q115,Data!$C$107:$G$114,5,FALSE)),"")</f>
        <v>Other Equity, Total</v>
      </c>
      <c r="T115" s="161"/>
      <c r="U115" s="161"/>
      <c r="V115" s="161"/>
      <c r="W115" s="161"/>
      <c r="X115" s="161"/>
      <c r="Y115" s="161"/>
      <c r="Z115" s="161"/>
      <c r="AA115" s="161"/>
      <c r="AB115" s="161"/>
      <c r="AC115" s="161"/>
      <c r="AD115" s="161"/>
      <c r="AE115" s="199">
        <f>IF(AND($R$108&gt;=$Q115,Readme!$AO$8+Readme!$AO$12&gt;=Calculations!AE$2),VLOOKUP(Calculations!$S115,Data!$G$107:$S$114,3+Calculations!AE$2,FALSE),"")</f>
        <v>0</v>
      </c>
      <c r="AF115" s="199">
        <f>IF(AND($R$108&gt;=$Q115,Readme!$AO$8+Readme!$AO$12&gt;=Calculations!AF$2),VLOOKUP(Calculations!$S115,Data!$G$107:$S$114,3+Calculations!AF$2,FALSE),"")</f>
        <v>0</v>
      </c>
      <c r="AG115" s="199">
        <f>IF(AND($R$108&gt;=$Q115,Readme!$AO$8+Readme!$AO$12&gt;=Calculations!AG$2),VLOOKUP(Calculations!$S115,Data!$G$107:$S$114,3+Calculations!AG$2,FALSE),"")</f>
        <v>0</v>
      </c>
      <c r="AH115" s="199">
        <f>IF(AND($R$108&gt;=$Q115,Readme!$AO$8+Readme!$AO$12&gt;=Calculations!AH$2),VLOOKUP(Calculations!$S115,Data!$G$107:$S$114,3+Calculations!AH$2,FALSE),"")</f>
        <v>0</v>
      </c>
      <c r="AI115" s="199">
        <f>IF(AND($R$108&gt;=$Q115,Readme!$AO$8+Readme!$AO$12&gt;=Calculations!AI$2),VLOOKUP(Calculations!$S115,Data!$G$107:$S$114,3+Calculations!AI$2,FALSE),"")</f>
        <v>0</v>
      </c>
      <c r="AJ115" s="199">
        <f>IF(AND($R$108&gt;=$Q115,Readme!$AO$8+Readme!$AO$12&gt;=Calculations!AJ$2),VLOOKUP(Calculations!$S115,Data!$G$107:$S$114,3+Calculations!AJ$2,FALSE),"")</f>
        <v>0</v>
      </c>
      <c r="AK115" s="199">
        <f>IF(AND($R$108&gt;=$Q115,Readme!$AO$8+Readme!$AO$12&gt;=Calculations!AK$2),VLOOKUP(Calculations!$S115,Data!$G$107:$S$114,3+Calculations!AK$2,FALSE),"")</f>
        <v>0</v>
      </c>
      <c r="AL115" s="199">
        <f>IF(AND($R$108&gt;=$Q115,Readme!$AO$8+Readme!$AO$12&gt;=Calculations!AL$2),VLOOKUP(Calculations!$S115,Data!$G$107:$S$114,3+Calculations!AL$2,FALSE),"")</f>
        <v>0</v>
      </c>
      <c r="AM115" s="199" t="str">
        <f>IF(AND($R$108&gt;=$Q115,Readme!$AO$8+Readme!$AO$12&gt;=Calculations!AM$2),VLOOKUP(Calculations!$S115,Data!$G$107:$S$114,3+Calculations!AM$2,FALSE),"")</f>
        <v/>
      </c>
      <c r="AN115" s="199" t="str">
        <f>IF(AND($R$108&gt;=$Q115,Readme!$AO$8+Readme!$AO$12&gt;=Calculations!AN$2),VLOOKUP(Calculations!$S115,Data!$G$107:$S$114,3+Calculations!AN$2,FALSE),"")</f>
        <v/>
      </c>
      <c r="AO115" s="161"/>
      <c r="AP115" s="195"/>
    </row>
    <row r="116" spans="2:42">
      <c r="B116" s="189"/>
      <c r="C116" s="161"/>
      <c r="D116" s="161"/>
      <c r="E116" s="161"/>
      <c r="F116" s="161"/>
      <c r="G116" s="161"/>
      <c r="H116" s="161"/>
      <c r="I116" s="161"/>
      <c r="J116" s="161"/>
      <c r="K116" s="161"/>
      <c r="L116" s="161"/>
      <c r="M116" s="161"/>
      <c r="N116" s="161"/>
      <c r="O116" s="161">
        <v>25</v>
      </c>
      <c r="P116" s="161"/>
      <c r="Q116" s="161"/>
      <c r="R116" s="161"/>
      <c r="S116" s="194" t="s">
        <v>75</v>
      </c>
      <c r="T116" s="161"/>
      <c r="U116" s="161"/>
      <c r="V116" s="161"/>
      <c r="W116" s="161"/>
      <c r="X116" s="161"/>
      <c r="Y116" s="161"/>
      <c r="Z116" s="161"/>
      <c r="AA116" s="161"/>
      <c r="AB116" s="161"/>
      <c r="AC116" s="161"/>
      <c r="AD116" s="161"/>
      <c r="AE116" s="199">
        <f>IF(Readme!$AO$8+Readme!$AO$12&gt;=Calculations!AE$2,Data!J115,"")</f>
        <v>0</v>
      </c>
      <c r="AF116" s="199">
        <f>IF(Readme!$AO$8+Readme!$AO$12&gt;=Calculations!AF$2,Data!K115,"")</f>
        <v>0</v>
      </c>
      <c r="AG116" s="199">
        <f>IF(Readme!$AO$8+Readme!$AO$12&gt;=Calculations!AG$2,Data!L115,"")</f>
        <v>0</v>
      </c>
      <c r="AH116" s="199">
        <f>IF(Readme!$AO$8+Readme!$AO$12&gt;=Calculations!AH$2,Data!M115,"")</f>
        <v>0</v>
      </c>
      <c r="AI116" s="199">
        <f>IF(Readme!$AO$8+Readme!$AO$12&gt;=Calculations!AI$2,Data!N115,"")</f>
        <v>0</v>
      </c>
      <c r="AJ116" s="199">
        <f>IF(Readme!$AO$8+Readme!$AO$12&gt;=Calculations!AJ$2,Data!O115,"")</f>
        <v>0</v>
      </c>
      <c r="AK116" s="199">
        <f>IF(Readme!$AO$8+Readme!$AO$12&gt;=Calculations!AK$2,Data!P115,"")</f>
        <v>0</v>
      </c>
      <c r="AL116" s="199">
        <f>IF(Readme!$AO$8+Readme!$AO$12&gt;=Calculations!AL$2,Data!Q115,"")</f>
        <v>0</v>
      </c>
      <c r="AM116" s="199" t="str">
        <f>IF(Readme!$AO$8+Readme!$AO$12&gt;=Calculations!AM$2,Data!R115,"")</f>
        <v/>
      </c>
      <c r="AN116" s="199" t="str">
        <f>IF(Readme!$AO$8+Readme!$AO$12&gt;=Calculations!AN$2,Data!S115,"")</f>
        <v/>
      </c>
      <c r="AO116" s="161"/>
      <c r="AP116" s="195"/>
    </row>
    <row r="117" spans="2:42">
      <c r="B117" s="189"/>
      <c r="C117" s="161"/>
      <c r="D117" s="161"/>
      <c r="E117" s="161"/>
      <c r="F117" s="161"/>
      <c r="G117" s="161"/>
      <c r="H117" s="161"/>
      <c r="I117" s="161"/>
      <c r="J117" s="161"/>
      <c r="K117" s="161"/>
      <c r="L117" s="161"/>
      <c r="M117" s="161"/>
      <c r="N117" s="161"/>
      <c r="O117" s="161">
        <v>26</v>
      </c>
      <c r="P117" s="161"/>
      <c r="Q117" s="161"/>
      <c r="R117" s="161"/>
      <c r="S117" s="161"/>
      <c r="T117" s="161"/>
      <c r="U117" s="161"/>
      <c r="V117" s="161"/>
      <c r="W117" s="161"/>
      <c r="X117" s="161"/>
      <c r="Y117" s="161"/>
      <c r="Z117" s="161"/>
      <c r="AA117" s="161"/>
      <c r="AB117" s="161"/>
      <c r="AC117" s="161"/>
      <c r="AD117" s="161"/>
      <c r="AE117" s="161"/>
      <c r="AF117" s="161"/>
      <c r="AG117" s="161"/>
      <c r="AH117" s="161"/>
      <c r="AI117" s="161"/>
      <c r="AJ117" s="161"/>
      <c r="AK117" s="161"/>
      <c r="AL117" s="161"/>
      <c r="AM117" s="161"/>
      <c r="AN117" s="161"/>
      <c r="AO117" s="161"/>
      <c r="AP117" s="195"/>
    </row>
    <row r="118" spans="2:42">
      <c r="B118" s="189"/>
      <c r="C118" s="161"/>
      <c r="D118" s="161"/>
      <c r="E118" s="161"/>
      <c r="F118" s="161"/>
      <c r="G118" s="161"/>
      <c r="H118" s="161"/>
      <c r="I118" s="161"/>
      <c r="J118" s="161"/>
      <c r="K118" s="161"/>
      <c r="L118" s="161"/>
      <c r="M118" s="161"/>
      <c r="N118" s="161"/>
      <c r="O118" s="161">
        <v>27</v>
      </c>
      <c r="P118" s="161"/>
      <c r="Q118" s="161"/>
      <c r="R118" s="161"/>
      <c r="S118" s="194" t="s">
        <v>76</v>
      </c>
      <c r="T118" s="161"/>
      <c r="U118" s="161"/>
      <c r="V118" s="161"/>
      <c r="W118" s="161"/>
      <c r="X118" s="161"/>
      <c r="Y118" s="161"/>
      <c r="Z118" s="161"/>
      <c r="AA118" s="161"/>
      <c r="AB118" s="161"/>
      <c r="AC118" s="161"/>
      <c r="AD118" s="161"/>
      <c r="AE118" s="199">
        <f>IF(Readme!$AO$8+Readme!$AO$12&gt;=Calculations!AE$2,Data!J117,"")</f>
        <v>0</v>
      </c>
      <c r="AF118" s="199">
        <f>IF(Readme!$AO$8+Readme!$AO$12&gt;=Calculations!AF$2,Data!K117,"")</f>
        <v>0</v>
      </c>
      <c r="AG118" s="199">
        <f>IF(Readme!$AO$8+Readme!$AO$12&gt;=Calculations!AG$2,Data!L117,"")</f>
        <v>0</v>
      </c>
      <c r="AH118" s="199">
        <f>IF(Readme!$AO$8+Readme!$AO$12&gt;=Calculations!AH$2,Data!M117,"")</f>
        <v>0</v>
      </c>
      <c r="AI118" s="199">
        <f>IF(Readme!$AO$8+Readme!$AO$12&gt;=Calculations!AI$2,Data!N117,"")</f>
        <v>0</v>
      </c>
      <c r="AJ118" s="199">
        <f>IF(Readme!$AO$8+Readme!$AO$12&gt;=Calculations!AJ$2,Data!O117,"")</f>
        <v>0</v>
      </c>
      <c r="AK118" s="199">
        <f>IF(Readme!$AO$8+Readme!$AO$12&gt;=Calculations!AK$2,Data!P117,"")</f>
        <v>0</v>
      </c>
      <c r="AL118" s="199">
        <f>IF(Readme!$AO$8+Readme!$AO$12&gt;=Calculations!AL$2,Data!Q117,"")</f>
        <v>0</v>
      </c>
      <c r="AM118" s="199" t="str">
        <f>IF(Readme!$AO$8+Readme!$AO$12&gt;=Calculations!AM$2,Data!R117,"")</f>
        <v/>
      </c>
      <c r="AN118" s="199" t="str">
        <f>IF(Readme!$AO$8+Readme!$AO$12&gt;=Calculations!AN$2,Data!S117,"")</f>
        <v/>
      </c>
      <c r="AO118" s="161"/>
      <c r="AP118" s="195"/>
    </row>
    <row r="119" spans="2:42">
      <c r="B119" s="189"/>
      <c r="C119" s="161"/>
      <c r="D119" s="161"/>
      <c r="E119" s="161"/>
      <c r="F119" s="161"/>
      <c r="G119" s="161"/>
      <c r="H119" s="161"/>
      <c r="I119" s="161"/>
      <c r="J119" s="161"/>
      <c r="K119" s="161"/>
      <c r="L119" s="161"/>
      <c r="M119" s="161"/>
      <c r="N119" s="161"/>
      <c r="O119" s="161">
        <v>28</v>
      </c>
      <c r="P119" s="161"/>
      <c r="Q119" s="161"/>
      <c r="R119" s="161"/>
      <c r="S119" s="161"/>
      <c r="T119" s="161"/>
      <c r="U119" s="161"/>
      <c r="V119" s="161"/>
      <c r="W119" s="161"/>
      <c r="X119" s="161"/>
      <c r="Y119" s="161"/>
      <c r="Z119" s="161"/>
      <c r="AA119" s="161"/>
      <c r="AB119" s="161"/>
      <c r="AC119" s="161"/>
      <c r="AD119" s="161"/>
      <c r="AE119" s="161"/>
      <c r="AF119" s="161"/>
      <c r="AG119" s="161"/>
      <c r="AH119" s="161"/>
      <c r="AI119" s="161"/>
      <c r="AJ119" s="161"/>
      <c r="AK119" s="161"/>
      <c r="AL119" s="161"/>
      <c r="AM119" s="161"/>
      <c r="AN119" s="161"/>
      <c r="AO119" s="161"/>
      <c r="AP119" s="195"/>
    </row>
    <row r="120" spans="2:42">
      <c r="B120" s="189"/>
      <c r="C120" s="161"/>
      <c r="D120" s="161"/>
      <c r="E120" s="161"/>
      <c r="F120" s="161"/>
      <c r="G120" s="161"/>
      <c r="H120" s="161"/>
      <c r="I120" s="161"/>
      <c r="J120" s="161"/>
      <c r="K120" s="161"/>
      <c r="L120" s="161"/>
      <c r="M120" s="161"/>
      <c r="N120" s="161"/>
      <c r="O120" s="161">
        <v>29</v>
      </c>
      <c r="P120" s="161"/>
      <c r="Q120" s="161">
        <v>1</v>
      </c>
      <c r="R120" s="161">
        <f>MAX(Data!C119:C120)</f>
        <v>2</v>
      </c>
      <c r="S120" s="161" t="str">
        <f>IF($R$120&gt;=$Q120,IF(VLOOKUP($Q120,Data!$C$119:$F$120,4,FALSE)="","",VLOOKUP($Q120,Data!$C$119:$F$120,4,FALSE)),"")</f>
        <v>Total Common Shares Outstanding</v>
      </c>
      <c r="T120" s="161"/>
      <c r="U120" s="161"/>
      <c r="V120" s="161"/>
      <c r="W120" s="161"/>
      <c r="X120" s="161"/>
      <c r="Y120" s="161"/>
      <c r="Z120" s="161"/>
      <c r="AA120" s="161"/>
      <c r="AB120" s="161"/>
      <c r="AC120" s="161"/>
      <c r="AD120" s="161"/>
      <c r="AE120" s="199">
        <f>IF(AND($R$120&gt;=$Q120,Readme!$AO$8+Readme!$AO$12&gt;=Calculations!AE$2),VLOOKUP(Calculations!$S120,Data!$F$119:$S$120,4+Calculations!AE$2,FALSE),"")</f>
        <v>0</v>
      </c>
      <c r="AF120" s="199">
        <f>IF(AND($R$120&gt;=$Q120,Readme!$AO$8+Readme!$AO$12&gt;=Calculations!AF$2),VLOOKUP(Calculations!$S120,Data!$F$119:$S$120,4+Calculations!AF$2,FALSE),"")</f>
        <v>0</v>
      </c>
      <c r="AG120" s="199">
        <f>IF(AND($R$120&gt;=$Q120,Readme!$AO$8+Readme!$AO$12&gt;=Calculations!AG$2),VLOOKUP(Calculations!$S120,Data!$F$119:$S$120,4+Calculations!AG$2,FALSE),"")</f>
        <v>0</v>
      </c>
      <c r="AH120" s="199">
        <f>IF(AND($R$120&gt;=$Q120,Readme!$AO$8+Readme!$AO$12&gt;=Calculations!AH$2),VLOOKUP(Calculations!$S120,Data!$F$119:$S$120,4+Calculations!AH$2,FALSE),"")</f>
        <v>0</v>
      </c>
      <c r="AI120" s="199">
        <f>IF(AND($R$120&gt;=$Q120,Readme!$AO$8+Readme!$AO$12&gt;=Calculations!AI$2),VLOOKUP(Calculations!$S120,Data!$F$119:$S$120,4+Calculations!AI$2,FALSE),"")</f>
        <v>0</v>
      </c>
      <c r="AJ120" s="199">
        <f>IF(AND($R$120&gt;=$Q120,Readme!$AO$8+Readme!$AO$12&gt;=Calculations!AJ$2),VLOOKUP(Calculations!$S120,Data!$F$119:$S$120,4+Calculations!AJ$2,FALSE),"")</f>
        <v>0</v>
      </c>
      <c r="AK120" s="199">
        <f>IF(AND($R$120&gt;=$Q120,Readme!$AO$8+Readme!$AO$12&gt;=Calculations!AK$2),VLOOKUP(Calculations!$S120,Data!$F$119:$S$120,4+Calculations!AK$2,FALSE),"")</f>
        <v>0</v>
      </c>
      <c r="AL120" s="199">
        <f>IF(AND($R$120&gt;=$Q120,Readme!$AO$8+Readme!$AO$12&gt;=Calculations!AL$2),VLOOKUP(Calculations!$S120,Data!$F$119:$S$120,4+Calculations!AL$2,FALSE),"")</f>
        <v>0</v>
      </c>
      <c r="AM120" s="199" t="str">
        <f>IF(AND($R$120&gt;=$Q120,Readme!$AO$8+Readme!$AO$12&gt;=Calculations!AM$2),VLOOKUP(Calculations!$S120,Data!$F$119:$S$120,4+Calculations!AM$2,FALSE),"")</f>
        <v/>
      </c>
      <c r="AN120" s="199" t="str">
        <f>IF(AND($R$120&gt;=$Q120,Readme!$AO$8+Readme!$AO$12&gt;=Calculations!AN$2),VLOOKUP(Calculations!$S120,Data!$F$119:$S$120,4+Calculations!AN$2,FALSE),"")</f>
        <v/>
      </c>
      <c r="AO120" s="161"/>
      <c r="AP120" s="195"/>
    </row>
    <row r="121" spans="2:42">
      <c r="B121" s="189"/>
      <c r="C121" s="161"/>
      <c r="D121" s="161"/>
      <c r="E121" s="161"/>
      <c r="F121" s="161"/>
      <c r="G121" s="161"/>
      <c r="H121" s="161"/>
      <c r="I121" s="161"/>
      <c r="J121" s="161"/>
      <c r="K121" s="161"/>
      <c r="L121" s="161"/>
      <c r="M121" s="161"/>
      <c r="N121" s="161"/>
      <c r="O121" s="161">
        <v>30</v>
      </c>
      <c r="P121" s="161"/>
      <c r="Q121" s="161">
        <v>2</v>
      </c>
      <c r="R121" s="161"/>
      <c r="S121" s="161" t="str">
        <f>IF($R$120&gt;=$Q121,IF(VLOOKUP($Q121,Data!$C$119:$F$120,4,FALSE)="","",VLOOKUP($Q121,Data!$C$119:$F$120,4,FALSE)),"")</f>
        <v>Total Preferred Shares Outstanding</v>
      </c>
      <c r="T121" s="161"/>
      <c r="U121" s="161"/>
      <c r="V121" s="161"/>
      <c r="W121" s="161"/>
      <c r="X121" s="161"/>
      <c r="Y121" s="161"/>
      <c r="Z121" s="161"/>
      <c r="AA121" s="161"/>
      <c r="AB121" s="161"/>
      <c r="AC121" s="161"/>
      <c r="AD121" s="161"/>
      <c r="AE121" s="199">
        <f>IF(AND($R$120&gt;=$Q121,Readme!$AO$8+Readme!$AO$12&gt;=Calculations!AE$2),VLOOKUP(Calculations!$S121,Data!$F$119:$S$120,4+Calculations!AE$2,FALSE),"")</f>
        <v>0</v>
      </c>
      <c r="AF121" s="199">
        <f>IF(AND($R$120&gt;=$Q121,Readme!$AO$8+Readme!$AO$12&gt;=Calculations!AF$2),VLOOKUP(Calculations!$S121,Data!$F$119:$S$120,4+Calculations!AF$2,FALSE),"")</f>
        <v>0</v>
      </c>
      <c r="AG121" s="199">
        <f>IF(AND($R$120&gt;=$Q121,Readme!$AO$8+Readme!$AO$12&gt;=Calculations!AG$2),VLOOKUP(Calculations!$S121,Data!$F$119:$S$120,4+Calculations!AG$2,FALSE),"")</f>
        <v>0</v>
      </c>
      <c r="AH121" s="199">
        <f>IF(AND($R$120&gt;=$Q121,Readme!$AO$8+Readme!$AO$12&gt;=Calculations!AH$2),VLOOKUP(Calculations!$S121,Data!$F$119:$S$120,4+Calculations!AH$2,FALSE),"")</f>
        <v>0</v>
      </c>
      <c r="AI121" s="199">
        <f>IF(AND($R$120&gt;=$Q121,Readme!$AO$8+Readme!$AO$12&gt;=Calculations!AI$2),VLOOKUP(Calculations!$S121,Data!$F$119:$S$120,4+Calculations!AI$2,FALSE),"")</f>
        <v>0</v>
      </c>
      <c r="AJ121" s="199">
        <f>IF(AND($R$120&gt;=$Q121,Readme!$AO$8+Readme!$AO$12&gt;=Calculations!AJ$2),VLOOKUP(Calculations!$S121,Data!$F$119:$S$120,4+Calculations!AJ$2,FALSE),"")</f>
        <v>0</v>
      </c>
      <c r="AK121" s="199">
        <f>IF(AND($R$120&gt;=$Q121,Readme!$AO$8+Readme!$AO$12&gt;=Calculations!AK$2),VLOOKUP(Calculations!$S121,Data!$F$119:$S$120,4+Calculations!AK$2,FALSE),"")</f>
        <v>0</v>
      </c>
      <c r="AL121" s="199">
        <f>IF(AND($R$120&gt;=$Q121,Readme!$AO$8+Readme!$AO$12&gt;=Calculations!AL$2),VLOOKUP(Calculations!$S121,Data!$F$119:$S$120,4+Calculations!AL$2,FALSE),"")</f>
        <v>0</v>
      </c>
      <c r="AM121" s="199" t="str">
        <f>IF(AND($R$120&gt;=$Q121,Readme!$AO$8+Readme!$AO$12&gt;=Calculations!AM$2),VLOOKUP(Calculations!$S121,Data!$F$119:$S$120,4+Calculations!AM$2,FALSE),"")</f>
        <v/>
      </c>
      <c r="AN121" s="199" t="str">
        <f>IF(AND($R$120&gt;=$Q121,Readme!$AO$8+Readme!$AO$12&gt;=Calculations!AN$2),VLOOKUP(Calculations!$S121,Data!$F$119:$S$120,4+Calculations!AN$2,FALSE),"")</f>
        <v/>
      </c>
      <c r="AO121" s="161"/>
      <c r="AP121" s="195"/>
    </row>
    <row r="122" spans="2:42">
      <c r="B122" s="189"/>
      <c r="C122" s="161"/>
      <c r="D122" s="161"/>
      <c r="E122" s="161"/>
      <c r="F122" s="161"/>
      <c r="G122" s="161"/>
      <c r="H122" s="161"/>
      <c r="I122" s="161"/>
      <c r="J122" s="161"/>
      <c r="K122" s="161"/>
      <c r="L122" s="161"/>
      <c r="M122" s="161"/>
      <c r="N122" s="161"/>
      <c r="O122" s="161"/>
      <c r="P122" s="161"/>
      <c r="Q122" s="161"/>
      <c r="R122" s="161"/>
      <c r="S122" s="161"/>
      <c r="T122" s="161"/>
      <c r="U122" s="161"/>
      <c r="V122" s="161"/>
      <c r="W122" s="161"/>
      <c r="X122" s="161"/>
      <c r="Y122" s="161"/>
      <c r="Z122" s="161"/>
      <c r="AA122" s="161"/>
      <c r="AB122" s="161"/>
      <c r="AC122" s="161"/>
      <c r="AD122" s="161"/>
      <c r="AE122" s="161"/>
      <c r="AF122" s="161"/>
      <c r="AG122" s="161"/>
      <c r="AH122" s="161"/>
      <c r="AI122" s="161"/>
      <c r="AJ122" s="161"/>
      <c r="AK122" s="161"/>
      <c r="AL122" s="161"/>
      <c r="AM122" s="161"/>
      <c r="AN122" s="161"/>
      <c r="AO122" s="161"/>
      <c r="AP122" s="195"/>
    </row>
    <row r="123" spans="2:42">
      <c r="B123" s="189"/>
      <c r="C123" s="161"/>
      <c r="D123" s="161"/>
      <c r="E123" s="161"/>
      <c r="F123" s="161"/>
      <c r="G123" s="161"/>
      <c r="H123" s="161"/>
      <c r="I123" s="161"/>
      <c r="J123" s="161"/>
      <c r="K123" s="161"/>
      <c r="L123" s="161"/>
      <c r="M123" s="161"/>
      <c r="N123" s="161"/>
      <c r="O123" s="161"/>
      <c r="P123" s="161"/>
      <c r="Q123" s="161"/>
      <c r="R123" s="193" t="s">
        <v>137</v>
      </c>
      <c r="S123" s="194" t="s">
        <v>79</v>
      </c>
      <c r="T123" s="161"/>
      <c r="U123" s="161"/>
      <c r="V123" s="161"/>
      <c r="W123" s="161"/>
      <c r="X123" s="161"/>
      <c r="Y123" s="161"/>
      <c r="Z123" s="161"/>
      <c r="AA123" s="161"/>
      <c r="AB123" s="161"/>
      <c r="AC123" s="161"/>
      <c r="AD123" s="161"/>
      <c r="AE123" s="161"/>
      <c r="AF123" s="161"/>
      <c r="AG123" s="161"/>
      <c r="AH123" s="161"/>
      <c r="AI123" s="161"/>
      <c r="AJ123" s="161"/>
      <c r="AK123" s="161"/>
      <c r="AL123" s="161"/>
      <c r="AM123" s="161"/>
      <c r="AN123" s="161"/>
      <c r="AO123" s="161"/>
      <c r="AP123" s="195"/>
    </row>
    <row r="124" spans="2:42">
      <c r="B124" s="189"/>
      <c r="C124" s="161"/>
      <c r="D124" s="161"/>
      <c r="E124" s="161"/>
      <c r="F124" s="161"/>
      <c r="G124" s="161"/>
      <c r="H124" s="161"/>
      <c r="I124" s="161"/>
      <c r="J124" s="161"/>
      <c r="K124" s="161"/>
      <c r="L124" s="161"/>
      <c r="M124" s="161"/>
      <c r="N124" s="161"/>
      <c r="O124" s="161"/>
      <c r="P124" s="161"/>
      <c r="Q124" s="161"/>
      <c r="R124" s="161"/>
      <c r="S124" s="161"/>
      <c r="T124" s="161"/>
      <c r="U124" s="161"/>
      <c r="V124" s="161"/>
      <c r="W124" s="161"/>
      <c r="X124" s="161"/>
      <c r="Y124" s="161"/>
      <c r="Z124" s="161"/>
      <c r="AA124" s="161"/>
      <c r="AB124" s="161"/>
      <c r="AC124" s="161"/>
      <c r="AD124" s="161"/>
      <c r="AE124" s="161"/>
      <c r="AF124" s="161"/>
      <c r="AG124" s="161"/>
      <c r="AH124" s="161"/>
      <c r="AI124" s="161"/>
      <c r="AJ124" s="161"/>
      <c r="AK124" s="161"/>
      <c r="AL124" s="161"/>
      <c r="AM124" s="161"/>
      <c r="AN124" s="161"/>
      <c r="AO124" s="161"/>
      <c r="AP124" s="195"/>
    </row>
    <row r="125" spans="2:42">
      <c r="B125" s="189"/>
      <c r="C125" s="161"/>
      <c r="D125" s="161"/>
      <c r="E125" s="161"/>
      <c r="F125" s="161"/>
      <c r="G125" s="161"/>
      <c r="H125" s="161"/>
      <c r="I125" s="161"/>
      <c r="J125" s="161"/>
      <c r="K125" s="161"/>
      <c r="L125" s="161"/>
      <c r="M125" s="161"/>
      <c r="N125" s="161"/>
      <c r="O125" s="161">
        <v>1</v>
      </c>
      <c r="P125" s="161"/>
      <c r="Q125" s="161">
        <v>1</v>
      </c>
      <c r="R125" s="161">
        <f>MAX(Data!C124:C141)</f>
        <v>18</v>
      </c>
      <c r="S125" s="161" t="str">
        <f>IF($R$125&gt;=$Q125,IF(VLOOKUP($Q125,Data!$C$124:$G$141,4,FALSE)="","",VLOOKUP($Q125,Data!$C$124:$G$141,4,FALSE)),"")</f>
        <v>Net Income/Starting Line</v>
      </c>
      <c r="T125" s="161" t="str">
        <f>IF($R$125&gt;=$Q125,IF(VLOOKUP($Q125,Data!$C$124:$G$141,5,FALSE)="","",VLOOKUP($Q125,Data!$C$124:$G$141,5,FALSE)),"")</f>
        <v/>
      </c>
      <c r="U125" s="161"/>
      <c r="V125" s="161"/>
      <c r="W125" s="161"/>
      <c r="X125" s="161"/>
      <c r="Y125" s="161"/>
      <c r="Z125" s="161"/>
      <c r="AA125" s="161"/>
      <c r="AB125" s="161"/>
      <c r="AC125" s="161"/>
      <c r="AD125" s="161"/>
      <c r="AE125" s="199">
        <f>IF(AND($R$125&gt;=$Q125,Readme!$AO$8+Readme!$AO$12&gt;=Calculations!AE$2),VLOOKUP(Calculations!$S125,Data!$F$124:$S$141,4+Calculations!AE$2,FALSE),"")</f>
        <v>0</v>
      </c>
      <c r="AF125" s="199">
        <f>IF(AND($R$125&gt;=$Q125,Readme!$AO$8+Readme!$AO$12&gt;=Calculations!AF$2),VLOOKUP(Calculations!$S125,Data!$F$124:$S$141,4+Calculations!AF$2,FALSE),"")</f>
        <v>0</v>
      </c>
      <c r="AG125" s="199">
        <f>IF(AND($R$125&gt;=$Q125,Readme!$AO$8+Readme!$AO$12&gt;=Calculations!AG$2),VLOOKUP(Calculations!$S125,Data!$F$124:$S$141,4+Calculations!AG$2,FALSE),"")</f>
        <v>0</v>
      </c>
      <c r="AH125" s="199">
        <f>IF(AND($R$125&gt;=$Q125,Readme!$AO$8+Readme!$AO$12&gt;=Calculations!AH$2),VLOOKUP(Calculations!$S125,Data!$F$124:$S$141,4+Calculations!AH$2,FALSE),"")</f>
        <v>0</v>
      </c>
      <c r="AI125" s="199">
        <f>IF(AND($R$125&gt;=$Q125,Readme!$AO$8+Readme!$AO$12&gt;=Calculations!AI$2),VLOOKUP(Calculations!$S125,Data!$F$124:$S$141,4+Calculations!AI$2,FALSE),"")</f>
        <v>0</v>
      </c>
      <c r="AJ125" s="199">
        <f>IF(AND($R$125&gt;=$Q125,Readme!$AO$8+Readme!$AO$12&gt;=Calculations!AJ$2),VLOOKUP(Calculations!$S125,Data!$F$124:$S$141,4+Calculations!AJ$2,FALSE),"")</f>
        <v>0</v>
      </c>
      <c r="AK125" s="199">
        <f>IF(AND($R$125&gt;=$Q125,Readme!$AO$8+Readme!$AO$12&gt;=Calculations!AK$2),VLOOKUP(Calculations!$S125,Data!$F$124:$S$141,4+Calculations!AK$2,FALSE),"")</f>
        <v>0</v>
      </c>
      <c r="AL125" s="199">
        <f>IF(AND($R$125&gt;=$Q125,Readme!$AO$8+Readme!$AO$12&gt;=Calculations!AL$2),VLOOKUP(Calculations!$S125,Data!$F$124:$S$141,4+Calculations!AL$2,FALSE),"")</f>
        <v>0</v>
      </c>
      <c r="AM125" s="199" t="str">
        <f>IF(AND($R$125&gt;=$Q125,Readme!$AO$8+Readme!$AO$12&gt;=Calculations!AM$2),VLOOKUP(Calculations!$S125,Data!$F$124:$S$141,4+Calculations!AM$2,FALSE),"")</f>
        <v/>
      </c>
      <c r="AN125" s="199" t="str">
        <f>IF(AND($R$125&gt;=$Q125,Readme!$AO$8+Readme!$AO$12&gt;=Calculations!AN$2),VLOOKUP(Calculations!$S125,Data!$F$124:$S$141,4+Calculations!AN$2,FALSE),"")</f>
        <v/>
      </c>
      <c r="AO125" s="161"/>
      <c r="AP125" s="195"/>
    </row>
    <row r="126" spans="2:42">
      <c r="B126" s="189"/>
      <c r="C126" s="161"/>
      <c r="D126" s="161"/>
      <c r="E126" s="161"/>
      <c r="F126" s="161"/>
      <c r="G126" s="161"/>
      <c r="H126" s="161"/>
      <c r="I126" s="161"/>
      <c r="J126" s="161"/>
      <c r="K126" s="161"/>
      <c r="L126" s="161"/>
      <c r="M126" s="161"/>
      <c r="N126" s="161"/>
      <c r="O126" s="161">
        <v>2</v>
      </c>
      <c r="P126" s="161"/>
      <c r="Q126" s="161">
        <v>2</v>
      </c>
      <c r="R126" s="161"/>
      <c r="S126" s="161" t="str">
        <f>IF($R$125&gt;=$Q126,IF(VLOOKUP($Q126,Data!$C$124:$G$141,4,FALSE)="","",VLOOKUP($Q126,Data!$C$124:$G$141,4,FALSE)),"")</f>
        <v>Depreciation/Depletion</v>
      </c>
      <c r="T126" s="161" t="str">
        <f>IF($R$125&gt;=$Q126,IF(VLOOKUP($Q126,Data!$C$124:$G$141,5,FALSE)="","",VLOOKUP($Q126,Data!$C$124:$G$141,5,FALSE)),"")</f>
        <v/>
      </c>
      <c r="U126" s="161"/>
      <c r="V126" s="161"/>
      <c r="W126" s="161"/>
      <c r="X126" s="161"/>
      <c r="Y126" s="161"/>
      <c r="Z126" s="161"/>
      <c r="AA126" s="161"/>
      <c r="AB126" s="161"/>
      <c r="AC126" s="161"/>
      <c r="AD126" s="161"/>
      <c r="AE126" s="199">
        <f>IF(AND($R$125&gt;=$Q126,Readme!$AO$8+Readme!$AO$12&gt;=Calculations!AE$2),VLOOKUP(Calculations!$S126,Data!$F$124:$S$141,4+Calculations!AE$2,FALSE),"")</f>
        <v>0</v>
      </c>
      <c r="AF126" s="199">
        <f>IF(AND($R$125&gt;=$Q126,Readme!$AO$8+Readme!$AO$12&gt;=Calculations!AF$2),VLOOKUP(Calculations!$S126,Data!$F$124:$S$141,4+Calculations!AF$2,FALSE),"")</f>
        <v>0</v>
      </c>
      <c r="AG126" s="199">
        <f>IF(AND($R$125&gt;=$Q126,Readme!$AO$8+Readme!$AO$12&gt;=Calculations!AG$2),VLOOKUP(Calculations!$S126,Data!$F$124:$S$141,4+Calculations!AG$2,FALSE),"")</f>
        <v>0</v>
      </c>
      <c r="AH126" s="199">
        <f>IF(AND($R$125&gt;=$Q126,Readme!$AO$8+Readme!$AO$12&gt;=Calculations!AH$2),VLOOKUP(Calculations!$S126,Data!$F$124:$S$141,4+Calculations!AH$2,FALSE),"")</f>
        <v>0</v>
      </c>
      <c r="AI126" s="199">
        <f>IF(AND($R$125&gt;=$Q126,Readme!$AO$8+Readme!$AO$12&gt;=Calculations!AI$2),VLOOKUP(Calculations!$S126,Data!$F$124:$S$141,4+Calculations!AI$2,FALSE),"")</f>
        <v>0</v>
      </c>
      <c r="AJ126" s="199">
        <f>IF(AND($R$125&gt;=$Q126,Readme!$AO$8+Readme!$AO$12&gt;=Calculations!AJ$2),VLOOKUP(Calculations!$S126,Data!$F$124:$S$141,4+Calculations!AJ$2,FALSE),"")</f>
        <v>0</v>
      </c>
      <c r="AK126" s="199">
        <f>IF(AND($R$125&gt;=$Q126,Readme!$AO$8+Readme!$AO$12&gt;=Calculations!AK$2),VLOOKUP(Calculations!$S126,Data!$F$124:$S$141,4+Calculations!AK$2,FALSE),"")</f>
        <v>0</v>
      </c>
      <c r="AL126" s="199">
        <f>IF(AND($R$125&gt;=$Q126,Readme!$AO$8+Readme!$AO$12&gt;=Calculations!AL$2),VLOOKUP(Calculations!$S126,Data!$F$124:$S$141,4+Calculations!AL$2,FALSE),"")</f>
        <v>0</v>
      </c>
      <c r="AM126" s="199" t="str">
        <f>IF(AND($R$125&gt;=$Q126,Readme!$AO$8+Readme!$AO$12&gt;=Calculations!AM$2),VLOOKUP(Calculations!$S126,Data!$F$124:$S$141,4+Calculations!AM$2,FALSE),"")</f>
        <v/>
      </c>
      <c r="AN126" s="199" t="str">
        <f>IF(AND($R$125&gt;=$Q126,Readme!$AO$8+Readme!$AO$12&gt;=Calculations!AN$2),VLOOKUP(Calculations!$S126,Data!$F$124:$S$141,4+Calculations!AN$2,FALSE),"")</f>
        <v/>
      </c>
      <c r="AO126" s="161"/>
      <c r="AP126" s="195"/>
    </row>
    <row r="127" spans="2:42">
      <c r="B127" s="189"/>
      <c r="C127" s="161"/>
      <c r="D127" s="161"/>
      <c r="E127" s="161"/>
      <c r="F127" s="161"/>
      <c r="G127" s="161"/>
      <c r="H127" s="161"/>
      <c r="I127" s="161"/>
      <c r="J127" s="161"/>
      <c r="K127" s="161"/>
      <c r="L127" s="161"/>
      <c r="M127" s="161"/>
      <c r="N127" s="161"/>
      <c r="O127" s="161">
        <v>3</v>
      </c>
      <c r="P127" s="161"/>
      <c r="Q127" s="161">
        <v>3</v>
      </c>
      <c r="R127" s="161"/>
      <c r="S127" s="161" t="str">
        <f>IF($R$125&gt;=$Q127,IF(VLOOKUP($Q127,Data!$C$124:$G$141,4,FALSE)="","",VLOOKUP($Q127,Data!$C$124:$G$141,4,FALSE)),"")</f>
        <v>Amortization</v>
      </c>
      <c r="T127" s="161" t="str">
        <f>IF($R$125&gt;=$Q127,IF(VLOOKUP($Q127,Data!$C$124:$G$141,5,FALSE)="","",VLOOKUP($Q127,Data!$C$124:$G$141,5,FALSE)),"")</f>
        <v/>
      </c>
      <c r="U127" s="161"/>
      <c r="V127" s="161"/>
      <c r="W127" s="161"/>
      <c r="X127" s="161"/>
      <c r="Y127" s="161"/>
      <c r="Z127" s="161"/>
      <c r="AA127" s="161"/>
      <c r="AB127" s="161"/>
      <c r="AC127" s="161"/>
      <c r="AD127" s="161"/>
      <c r="AE127" s="199">
        <f>IF(AND($R$125&gt;=$Q127,Readme!$AO$8+Readme!$AO$12&gt;=Calculations!AE$2),VLOOKUP(Calculations!$S127,Data!$F$124:$S$141,4+Calculations!AE$2,FALSE),"")</f>
        <v>0</v>
      </c>
      <c r="AF127" s="199">
        <f>IF(AND($R$125&gt;=$Q127,Readme!$AO$8+Readme!$AO$12&gt;=Calculations!AF$2),VLOOKUP(Calculations!$S127,Data!$F$124:$S$141,4+Calculations!AF$2,FALSE),"")</f>
        <v>0</v>
      </c>
      <c r="AG127" s="199">
        <f>IF(AND($R$125&gt;=$Q127,Readme!$AO$8+Readme!$AO$12&gt;=Calculations!AG$2),VLOOKUP(Calculations!$S127,Data!$F$124:$S$141,4+Calculations!AG$2,FALSE),"")</f>
        <v>0</v>
      </c>
      <c r="AH127" s="199">
        <f>IF(AND($R$125&gt;=$Q127,Readme!$AO$8+Readme!$AO$12&gt;=Calculations!AH$2),VLOOKUP(Calculations!$S127,Data!$F$124:$S$141,4+Calculations!AH$2,FALSE),"")</f>
        <v>0</v>
      </c>
      <c r="AI127" s="199">
        <f>IF(AND($R$125&gt;=$Q127,Readme!$AO$8+Readme!$AO$12&gt;=Calculations!AI$2),VLOOKUP(Calculations!$S127,Data!$F$124:$S$141,4+Calculations!AI$2,FALSE),"")</f>
        <v>0</v>
      </c>
      <c r="AJ127" s="199">
        <f>IF(AND($R$125&gt;=$Q127,Readme!$AO$8+Readme!$AO$12&gt;=Calculations!AJ$2),VLOOKUP(Calculations!$S127,Data!$F$124:$S$141,4+Calculations!AJ$2,FALSE),"")</f>
        <v>0</v>
      </c>
      <c r="AK127" s="199">
        <f>IF(AND($R$125&gt;=$Q127,Readme!$AO$8+Readme!$AO$12&gt;=Calculations!AK$2),VLOOKUP(Calculations!$S127,Data!$F$124:$S$141,4+Calculations!AK$2,FALSE),"")</f>
        <v>0</v>
      </c>
      <c r="AL127" s="199">
        <f>IF(AND($R$125&gt;=$Q127,Readme!$AO$8+Readme!$AO$12&gt;=Calculations!AL$2),VLOOKUP(Calculations!$S127,Data!$F$124:$S$141,4+Calculations!AL$2,FALSE),"")</f>
        <v>0</v>
      </c>
      <c r="AM127" s="199" t="str">
        <f>IF(AND($R$125&gt;=$Q127,Readme!$AO$8+Readme!$AO$12&gt;=Calculations!AM$2),VLOOKUP(Calculations!$S127,Data!$F$124:$S$141,4+Calculations!AM$2,FALSE),"")</f>
        <v/>
      </c>
      <c r="AN127" s="199" t="str">
        <f>IF(AND($R$125&gt;=$Q127,Readme!$AO$8+Readme!$AO$12&gt;=Calculations!AN$2),VLOOKUP(Calculations!$S127,Data!$F$124:$S$141,4+Calculations!AN$2,FALSE),"")</f>
        <v/>
      </c>
      <c r="AO127" s="161"/>
      <c r="AP127" s="195"/>
    </row>
    <row r="128" spans="2:42">
      <c r="B128" s="189"/>
      <c r="C128" s="161"/>
      <c r="D128" s="161"/>
      <c r="E128" s="161"/>
      <c r="F128" s="161"/>
      <c r="G128" s="161"/>
      <c r="H128" s="161"/>
      <c r="I128" s="161"/>
      <c r="J128" s="161"/>
      <c r="K128" s="161"/>
      <c r="L128" s="161"/>
      <c r="M128" s="161"/>
      <c r="N128" s="161"/>
      <c r="O128" s="161">
        <v>4</v>
      </c>
      <c r="P128" s="161"/>
      <c r="Q128" s="161">
        <v>4</v>
      </c>
      <c r="R128" s="161"/>
      <c r="S128" s="161" t="str">
        <f>IF($R$125&gt;=$Q128,IF(VLOOKUP($Q128,Data!$C$124:$G$141,4,FALSE)="","",VLOOKUP($Q128,Data!$C$124:$G$141,4,FALSE)),"")</f>
        <v>Deferred Taxes</v>
      </c>
      <c r="T128" s="161" t="str">
        <f>IF($R$125&gt;=$Q128,IF(VLOOKUP($Q128,Data!$C$124:$G$141,5,FALSE)="","",VLOOKUP($Q128,Data!$C$124:$G$141,5,FALSE)),"")</f>
        <v/>
      </c>
      <c r="U128" s="161"/>
      <c r="V128" s="161"/>
      <c r="W128" s="161"/>
      <c r="X128" s="161"/>
      <c r="Y128" s="161"/>
      <c r="Z128" s="161"/>
      <c r="AA128" s="161"/>
      <c r="AB128" s="161"/>
      <c r="AC128" s="161"/>
      <c r="AD128" s="161"/>
      <c r="AE128" s="199">
        <f>IF(AND($R$125&gt;=$Q128,Readme!$AO$8+Readme!$AO$12&gt;=Calculations!AE$2),VLOOKUP(Calculations!$S128,Data!$F$124:$S$141,4+Calculations!AE$2,FALSE),"")</f>
        <v>0</v>
      </c>
      <c r="AF128" s="199">
        <f>IF(AND($R$125&gt;=$Q128,Readme!$AO$8+Readme!$AO$12&gt;=Calculations!AF$2),VLOOKUP(Calculations!$S128,Data!$F$124:$S$141,4+Calculations!AF$2,FALSE),"")</f>
        <v>0</v>
      </c>
      <c r="AG128" s="199">
        <f>IF(AND($R$125&gt;=$Q128,Readme!$AO$8+Readme!$AO$12&gt;=Calculations!AG$2),VLOOKUP(Calculations!$S128,Data!$F$124:$S$141,4+Calculations!AG$2,FALSE),"")</f>
        <v>0</v>
      </c>
      <c r="AH128" s="199">
        <f>IF(AND($R$125&gt;=$Q128,Readme!$AO$8+Readme!$AO$12&gt;=Calculations!AH$2),VLOOKUP(Calculations!$S128,Data!$F$124:$S$141,4+Calculations!AH$2,FALSE),"")</f>
        <v>0</v>
      </c>
      <c r="AI128" s="199">
        <f>IF(AND($R$125&gt;=$Q128,Readme!$AO$8+Readme!$AO$12&gt;=Calculations!AI$2),VLOOKUP(Calculations!$S128,Data!$F$124:$S$141,4+Calculations!AI$2,FALSE),"")</f>
        <v>0</v>
      </c>
      <c r="AJ128" s="199">
        <f>IF(AND($R$125&gt;=$Q128,Readme!$AO$8+Readme!$AO$12&gt;=Calculations!AJ$2),VLOOKUP(Calculations!$S128,Data!$F$124:$S$141,4+Calculations!AJ$2,FALSE),"")</f>
        <v>0</v>
      </c>
      <c r="AK128" s="199">
        <f>IF(AND($R$125&gt;=$Q128,Readme!$AO$8+Readme!$AO$12&gt;=Calculations!AK$2),VLOOKUP(Calculations!$S128,Data!$F$124:$S$141,4+Calculations!AK$2,FALSE),"")</f>
        <v>0</v>
      </c>
      <c r="AL128" s="199">
        <f>IF(AND($R$125&gt;=$Q128,Readme!$AO$8+Readme!$AO$12&gt;=Calculations!AL$2),VLOOKUP(Calculations!$S128,Data!$F$124:$S$141,4+Calculations!AL$2,FALSE),"")</f>
        <v>0</v>
      </c>
      <c r="AM128" s="199" t="str">
        <f>IF(AND($R$125&gt;=$Q128,Readme!$AO$8+Readme!$AO$12&gt;=Calculations!AM$2),VLOOKUP(Calculations!$S128,Data!$F$124:$S$141,4+Calculations!AM$2,FALSE),"")</f>
        <v/>
      </c>
      <c r="AN128" s="199" t="str">
        <f>IF(AND($R$125&gt;=$Q128,Readme!$AO$8+Readme!$AO$12&gt;=Calculations!AN$2),VLOOKUP(Calculations!$S128,Data!$F$124:$S$141,4+Calculations!AN$2,FALSE),"")</f>
        <v/>
      </c>
      <c r="AO128" s="161"/>
      <c r="AP128" s="195"/>
    </row>
    <row r="129" spans="2:42">
      <c r="B129" s="189"/>
      <c r="C129" s="161"/>
      <c r="D129" s="161"/>
      <c r="E129" s="161"/>
      <c r="F129" s="161"/>
      <c r="G129" s="161"/>
      <c r="H129" s="161"/>
      <c r="I129" s="161"/>
      <c r="J129" s="161"/>
      <c r="K129" s="161"/>
      <c r="L129" s="161"/>
      <c r="M129" s="161"/>
      <c r="N129" s="161"/>
      <c r="O129" s="161">
        <v>5</v>
      </c>
      <c r="P129" s="161"/>
      <c r="Q129" s="161">
        <v>5</v>
      </c>
      <c r="R129" s="161"/>
      <c r="S129" s="161" t="str">
        <f>IF($R$125&gt;=$Q129,IF(VLOOKUP($Q129,Data!$C$124:$G$141,4,FALSE)="","",VLOOKUP($Q129,Data!$C$124:$G$141,4,FALSE)),"")</f>
        <v>Non-Cash Items</v>
      </c>
      <c r="T129" s="161" t="str">
        <f>IF($R$125&gt;=$Q129,IF(VLOOKUP($Q129,Data!$C$124:$G$141,5,FALSE)="","",VLOOKUP($Q129,Data!$C$124:$G$141,5,FALSE)),"")</f>
        <v/>
      </c>
      <c r="U129" s="161"/>
      <c r="V129" s="161"/>
      <c r="W129" s="161"/>
      <c r="X129" s="161"/>
      <c r="Y129" s="161"/>
      <c r="Z129" s="161"/>
      <c r="AA129" s="161"/>
      <c r="AB129" s="161"/>
      <c r="AC129" s="161"/>
      <c r="AD129" s="161"/>
      <c r="AE129" s="199">
        <f>IF(AND($R$125&gt;=$Q129,Readme!$AO$8+Readme!$AO$12&gt;=Calculations!AE$2),VLOOKUP(Calculations!$S129,Data!$F$124:$S$141,4+Calculations!AE$2,FALSE),"")</f>
        <v>0</v>
      </c>
      <c r="AF129" s="199">
        <f>IF(AND($R$125&gt;=$Q129,Readme!$AO$8+Readme!$AO$12&gt;=Calculations!AF$2),VLOOKUP(Calculations!$S129,Data!$F$124:$S$141,4+Calculations!AF$2,FALSE),"")</f>
        <v>0</v>
      </c>
      <c r="AG129" s="199">
        <f>IF(AND($R$125&gt;=$Q129,Readme!$AO$8+Readme!$AO$12&gt;=Calculations!AG$2),VLOOKUP(Calculations!$S129,Data!$F$124:$S$141,4+Calculations!AG$2,FALSE),"")</f>
        <v>0</v>
      </c>
      <c r="AH129" s="199">
        <f>IF(AND($R$125&gt;=$Q129,Readme!$AO$8+Readme!$AO$12&gt;=Calculations!AH$2),VLOOKUP(Calculations!$S129,Data!$F$124:$S$141,4+Calculations!AH$2,FALSE),"")</f>
        <v>0</v>
      </c>
      <c r="AI129" s="199">
        <f>IF(AND($R$125&gt;=$Q129,Readme!$AO$8+Readme!$AO$12&gt;=Calculations!AI$2),VLOOKUP(Calculations!$S129,Data!$F$124:$S$141,4+Calculations!AI$2,FALSE),"")</f>
        <v>0</v>
      </c>
      <c r="AJ129" s="199">
        <f>IF(AND($R$125&gt;=$Q129,Readme!$AO$8+Readme!$AO$12&gt;=Calculations!AJ$2),VLOOKUP(Calculations!$S129,Data!$F$124:$S$141,4+Calculations!AJ$2,FALSE),"")</f>
        <v>0</v>
      </c>
      <c r="AK129" s="199">
        <f>IF(AND($R$125&gt;=$Q129,Readme!$AO$8+Readme!$AO$12&gt;=Calculations!AK$2),VLOOKUP(Calculations!$S129,Data!$F$124:$S$141,4+Calculations!AK$2,FALSE),"")</f>
        <v>0</v>
      </c>
      <c r="AL129" s="199">
        <f>IF(AND($R$125&gt;=$Q129,Readme!$AO$8+Readme!$AO$12&gt;=Calculations!AL$2),VLOOKUP(Calculations!$S129,Data!$F$124:$S$141,4+Calculations!AL$2,FALSE),"")</f>
        <v>0</v>
      </c>
      <c r="AM129" s="199" t="str">
        <f>IF(AND($R$125&gt;=$Q129,Readme!$AO$8+Readme!$AO$12&gt;=Calculations!AM$2),VLOOKUP(Calculations!$S129,Data!$F$124:$S$141,4+Calculations!AM$2,FALSE),"")</f>
        <v/>
      </c>
      <c r="AN129" s="199" t="str">
        <f>IF(AND($R$125&gt;=$Q129,Readme!$AO$8+Readme!$AO$12&gt;=Calculations!AN$2),VLOOKUP(Calculations!$S129,Data!$F$124:$S$141,4+Calculations!AN$2,FALSE),"")</f>
        <v/>
      </c>
      <c r="AO129" s="161"/>
      <c r="AP129" s="195"/>
    </row>
    <row r="130" spans="2:42">
      <c r="B130" s="189"/>
      <c r="C130" s="161"/>
      <c r="D130" s="161"/>
      <c r="E130" s="161"/>
      <c r="F130" s="161"/>
      <c r="G130" s="161"/>
      <c r="H130" s="161"/>
      <c r="I130" s="161"/>
      <c r="J130" s="161"/>
      <c r="K130" s="161"/>
      <c r="L130" s="161"/>
      <c r="M130" s="161"/>
      <c r="N130" s="161"/>
      <c r="O130" s="161">
        <v>6</v>
      </c>
      <c r="P130" s="161"/>
      <c r="Q130" s="161">
        <v>6</v>
      </c>
      <c r="R130" s="161"/>
      <c r="S130" s="161" t="str">
        <f>IF($R$125&gt;=$Q130,IF(VLOOKUP($Q130,Data!$C$124:$G$141,4,FALSE)="","",VLOOKUP($Q130,Data!$C$124:$G$141,4,FALSE)),"")</f>
        <v xml:space="preserve">    Discontinued Operations</v>
      </c>
      <c r="T130" s="161" t="str">
        <f>IF($R$125&gt;=$Q130,IF(VLOOKUP($Q130,Data!$C$124:$G$141,5,FALSE)="","",VLOOKUP($Q130,Data!$C$124:$G$141,5,FALSE)),"")</f>
        <v xml:space="preserve">    Discontinued Operations</v>
      </c>
      <c r="U130" s="161"/>
      <c r="V130" s="161"/>
      <c r="W130" s="161"/>
      <c r="X130" s="161"/>
      <c r="Y130" s="161"/>
      <c r="Z130" s="161"/>
      <c r="AA130" s="161"/>
      <c r="AB130" s="161"/>
      <c r="AC130" s="161"/>
      <c r="AD130" s="161"/>
      <c r="AE130" s="199">
        <f>IF(AND($R$125&gt;=$Q130,Readme!$AO$8+Readme!$AO$12&gt;=Calculations!AE$2),VLOOKUP(Calculations!$S130,Data!$F$124:$S$141,4+Calculations!AE$2,FALSE),"")</f>
        <v>0</v>
      </c>
      <c r="AF130" s="199">
        <f>IF(AND($R$125&gt;=$Q130,Readme!$AO$8+Readme!$AO$12&gt;=Calculations!AF$2),VLOOKUP(Calculations!$S130,Data!$F$124:$S$141,4+Calculations!AF$2,FALSE),"")</f>
        <v>0</v>
      </c>
      <c r="AG130" s="199">
        <f>IF(AND($R$125&gt;=$Q130,Readme!$AO$8+Readme!$AO$12&gt;=Calculations!AG$2),VLOOKUP(Calculations!$S130,Data!$F$124:$S$141,4+Calculations!AG$2,FALSE),"")</f>
        <v>0</v>
      </c>
      <c r="AH130" s="199">
        <f>IF(AND($R$125&gt;=$Q130,Readme!$AO$8+Readme!$AO$12&gt;=Calculations!AH$2),VLOOKUP(Calculations!$S130,Data!$F$124:$S$141,4+Calculations!AH$2,FALSE),"")</f>
        <v>0</v>
      </c>
      <c r="AI130" s="199">
        <f>IF(AND($R$125&gt;=$Q130,Readme!$AO$8+Readme!$AO$12&gt;=Calculations!AI$2),VLOOKUP(Calculations!$S130,Data!$F$124:$S$141,4+Calculations!AI$2,FALSE),"")</f>
        <v>0</v>
      </c>
      <c r="AJ130" s="199">
        <f>IF(AND($R$125&gt;=$Q130,Readme!$AO$8+Readme!$AO$12&gt;=Calculations!AJ$2),VLOOKUP(Calculations!$S130,Data!$F$124:$S$141,4+Calculations!AJ$2,FALSE),"")</f>
        <v>0</v>
      </c>
      <c r="AK130" s="199">
        <f>IF(AND($R$125&gt;=$Q130,Readme!$AO$8+Readme!$AO$12&gt;=Calculations!AK$2),VLOOKUP(Calculations!$S130,Data!$F$124:$S$141,4+Calculations!AK$2,FALSE),"")</f>
        <v>0</v>
      </c>
      <c r="AL130" s="199">
        <f>IF(AND($R$125&gt;=$Q130,Readme!$AO$8+Readme!$AO$12&gt;=Calculations!AL$2),VLOOKUP(Calculations!$S130,Data!$F$124:$S$141,4+Calculations!AL$2,FALSE),"")</f>
        <v>0</v>
      </c>
      <c r="AM130" s="199" t="str">
        <f>IF(AND($R$125&gt;=$Q130,Readme!$AO$8+Readme!$AO$12&gt;=Calculations!AM$2),VLOOKUP(Calculations!$S130,Data!$F$124:$S$141,4+Calculations!AM$2,FALSE),"")</f>
        <v/>
      </c>
      <c r="AN130" s="199" t="str">
        <f>IF(AND($R$125&gt;=$Q130,Readme!$AO$8+Readme!$AO$12&gt;=Calculations!AN$2),VLOOKUP(Calculations!$S130,Data!$F$124:$S$141,4+Calculations!AN$2,FALSE),"")</f>
        <v/>
      </c>
      <c r="AO130" s="161"/>
      <c r="AP130" s="195"/>
    </row>
    <row r="131" spans="2:42">
      <c r="B131" s="189"/>
      <c r="C131" s="161"/>
      <c r="D131" s="161"/>
      <c r="E131" s="161"/>
      <c r="F131" s="161"/>
      <c r="G131" s="161"/>
      <c r="H131" s="161"/>
      <c r="I131" s="161"/>
      <c r="J131" s="161"/>
      <c r="K131" s="161"/>
      <c r="L131" s="161"/>
      <c r="M131" s="161"/>
      <c r="N131" s="161"/>
      <c r="O131" s="161">
        <v>7</v>
      </c>
      <c r="P131" s="161"/>
      <c r="Q131" s="161">
        <v>7</v>
      </c>
      <c r="R131" s="161"/>
      <c r="S131" s="161" t="str">
        <f>IF($R$125&gt;=$Q131,IF(VLOOKUP($Q131,Data!$C$124:$G$141,4,FALSE)="","",VLOOKUP($Q131,Data!$C$124:$G$141,4,FALSE)),"")</f>
        <v xml:space="preserve">    Unusual Items</v>
      </c>
      <c r="T131" s="161" t="str">
        <f>IF($R$125&gt;=$Q131,IF(VLOOKUP($Q131,Data!$C$124:$G$141,5,FALSE)="","",VLOOKUP($Q131,Data!$C$124:$G$141,5,FALSE)),"")</f>
        <v xml:space="preserve">    Unusual Items</v>
      </c>
      <c r="U131" s="161"/>
      <c r="V131" s="161"/>
      <c r="W131" s="161"/>
      <c r="X131" s="161"/>
      <c r="Y131" s="161"/>
      <c r="Z131" s="161"/>
      <c r="AA131" s="161"/>
      <c r="AB131" s="161"/>
      <c r="AC131" s="161"/>
      <c r="AD131" s="161"/>
      <c r="AE131" s="199">
        <f>IF(AND($R$125&gt;=$Q131,Readme!$AO$8+Readme!$AO$12&gt;=Calculations!AE$2),VLOOKUP(Calculations!$S131,Data!$F$124:$S$141,4+Calculations!AE$2,FALSE),"")</f>
        <v>0</v>
      </c>
      <c r="AF131" s="199">
        <f>IF(AND($R$125&gt;=$Q131,Readme!$AO$8+Readme!$AO$12&gt;=Calculations!AF$2),VLOOKUP(Calculations!$S131,Data!$F$124:$S$141,4+Calculations!AF$2,FALSE),"")</f>
        <v>0</v>
      </c>
      <c r="AG131" s="199">
        <f>IF(AND($R$125&gt;=$Q131,Readme!$AO$8+Readme!$AO$12&gt;=Calculations!AG$2),VLOOKUP(Calculations!$S131,Data!$F$124:$S$141,4+Calculations!AG$2,FALSE),"")</f>
        <v>0</v>
      </c>
      <c r="AH131" s="199">
        <f>IF(AND($R$125&gt;=$Q131,Readme!$AO$8+Readme!$AO$12&gt;=Calculations!AH$2),VLOOKUP(Calculations!$S131,Data!$F$124:$S$141,4+Calculations!AH$2,FALSE),"")</f>
        <v>0</v>
      </c>
      <c r="AI131" s="199">
        <f>IF(AND($R$125&gt;=$Q131,Readme!$AO$8+Readme!$AO$12&gt;=Calculations!AI$2),VLOOKUP(Calculations!$S131,Data!$F$124:$S$141,4+Calculations!AI$2,FALSE),"")</f>
        <v>0</v>
      </c>
      <c r="AJ131" s="199">
        <f>IF(AND($R$125&gt;=$Q131,Readme!$AO$8+Readme!$AO$12&gt;=Calculations!AJ$2),VLOOKUP(Calculations!$S131,Data!$F$124:$S$141,4+Calculations!AJ$2,FALSE),"")</f>
        <v>0</v>
      </c>
      <c r="AK131" s="199">
        <f>IF(AND($R$125&gt;=$Q131,Readme!$AO$8+Readme!$AO$12&gt;=Calculations!AK$2),VLOOKUP(Calculations!$S131,Data!$F$124:$S$141,4+Calculations!AK$2,FALSE),"")</f>
        <v>0</v>
      </c>
      <c r="AL131" s="199">
        <f>IF(AND($R$125&gt;=$Q131,Readme!$AO$8+Readme!$AO$12&gt;=Calculations!AL$2),VLOOKUP(Calculations!$S131,Data!$F$124:$S$141,4+Calculations!AL$2,FALSE),"")</f>
        <v>0</v>
      </c>
      <c r="AM131" s="199" t="str">
        <f>IF(AND($R$125&gt;=$Q131,Readme!$AO$8+Readme!$AO$12&gt;=Calculations!AM$2),VLOOKUP(Calculations!$S131,Data!$F$124:$S$141,4+Calculations!AM$2,FALSE),"")</f>
        <v/>
      </c>
      <c r="AN131" s="199" t="str">
        <f>IF(AND($R$125&gt;=$Q131,Readme!$AO$8+Readme!$AO$12&gt;=Calculations!AN$2),VLOOKUP(Calculations!$S131,Data!$F$124:$S$141,4+Calculations!AN$2,FALSE),"")</f>
        <v/>
      </c>
      <c r="AO131" s="161"/>
      <c r="AP131" s="195"/>
    </row>
    <row r="132" spans="2:42">
      <c r="B132" s="189"/>
      <c r="C132" s="161"/>
      <c r="D132" s="161"/>
      <c r="E132" s="161"/>
      <c r="F132" s="161"/>
      <c r="G132" s="161"/>
      <c r="H132" s="161"/>
      <c r="I132" s="161"/>
      <c r="J132" s="161"/>
      <c r="K132" s="161"/>
      <c r="L132" s="161"/>
      <c r="M132" s="161"/>
      <c r="N132" s="161"/>
      <c r="O132" s="161">
        <v>8</v>
      </c>
      <c r="P132" s="161"/>
      <c r="Q132" s="161">
        <v>8</v>
      </c>
      <c r="R132" s="161"/>
      <c r="S132" s="161" t="str">
        <f>IF($R$125&gt;=$Q132,IF(VLOOKUP($Q132,Data!$C$124:$G$141,4,FALSE)="","",VLOOKUP($Q132,Data!$C$124:$G$141,4,FALSE)),"")</f>
        <v xml:space="preserve">    Equity in Net Earnings (Loss)</v>
      </c>
      <c r="T132" s="161" t="str">
        <f>IF($R$125&gt;=$Q132,IF(VLOOKUP($Q132,Data!$C$124:$G$141,5,FALSE)="","",VLOOKUP($Q132,Data!$C$124:$G$141,5,FALSE)),"")</f>
        <v xml:space="preserve">    Equity in Net Earnings (Loss)</v>
      </c>
      <c r="U132" s="161"/>
      <c r="V132" s="161"/>
      <c r="W132" s="161"/>
      <c r="X132" s="161"/>
      <c r="Y132" s="161"/>
      <c r="Z132" s="161"/>
      <c r="AA132" s="161"/>
      <c r="AB132" s="161"/>
      <c r="AC132" s="161"/>
      <c r="AD132" s="161"/>
      <c r="AE132" s="199">
        <f>IF(AND($R$125&gt;=$Q132,Readme!$AO$8+Readme!$AO$12&gt;=Calculations!AE$2),VLOOKUP(Calculations!$S132,Data!$F$124:$S$141,4+Calculations!AE$2,FALSE),"")</f>
        <v>0</v>
      </c>
      <c r="AF132" s="199">
        <f>IF(AND($R$125&gt;=$Q132,Readme!$AO$8+Readme!$AO$12&gt;=Calculations!AF$2),VLOOKUP(Calculations!$S132,Data!$F$124:$S$141,4+Calculations!AF$2,FALSE),"")</f>
        <v>0</v>
      </c>
      <c r="AG132" s="199">
        <f>IF(AND($R$125&gt;=$Q132,Readme!$AO$8+Readme!$AO$12&gt;=Calculations!AG$2),VLOOKUP(Calculations!$S132,Data!$F$124:$S$141,4+Calculations!AG$2,FALSE),"")</f>
        <v>0</v>
      </c>
      <c r="AH132" s="199">
        <f>IF(AND($R$125&gt;=$Q132,Readme!$AO$8+Readme!$AO$12&gt;=Calculations!AH$2),VLOOKUP(Calculations!$S132,Data!$F$124:$S$141,4+Calculations!AH$2,FALSE),"")</f>
        <v>0</v>
      </c>
      <c r="AI132" s="199">
        <f>IF(AND($R$125&gt;=$Q132,Readme!$AO$8+Readme!$AO$12&gt;=Calculations!AI$2),VLOOKUP(Calculations!$S132,Data!$F$124:$S$141,4+Calculations!AI$2,FALSE),"")</f>
        <v>0</v>
      </c>
      <c r="AJ132" s="199">
        <f>IF(AND($R$125&gt;=$Q132,Readme!$AO$8+Readme!$AO$12&gt;=Calculations!AJ$2),VLOOKUP(Calculations!$S132,Data!$F$124:$S$141,4+Calculations!AJ$2,FALSE),"")</f>
        <v>0</v>
      </c>
      <c r="AK132" s="199">
        <f>IF(AND($R$125&gt;=$Q132,Readme!$AO$8+Readme!$AO$12&gt;=Calculations!AK$2),VLOOKUP(Calculations!$S132,Data!$F$124:$S$141,4+Calculations!AK$2,FALSE),"")</f>
        <v>0</v>
      </c>
      <c r="AL132" s="199">
        <f>IF(AND($R$125&gt;=$Q132,Readme!$AO$8+Readme!$AO$12&gt;=Calculations!AL$2),VLOOKUP(Calculations!$S132,Data!$F$124:$S$141,4+Calculations!AL$2,FALSE),"")</f>
        <v>0</v>
      </c>
      <c r="AM132" s="199" t="str">
        <f>IF(AND($R$125&gt;=$Q132,Readme!$AO$8+Readme!$AO$12&gt;=Calculations!AM$2),VLOOKUP(Calculations!$S132,Data!$F$124:$S$141,4+Calculations!AM$2,FALSE),"")</f>
        <v/>
      </c>
      <c r="AN132" s="199" t="str">
        <f>IF(AND($R$125&gt;=$Q132,Readme!$AO$8+Readme!$AO$12&gt;=Calculations!AN$2),VLOOKUP(Calculations!$S132,Data!$F$124:$S$141,4+Calculations!AN$2,FALSE),"")</f>
        <v/>
      </c>
      <c r="AO132" s="161"/>
      <c r="AP132" s="195"/>
    </row>
    <row r="133" spans="2:42">
      <c r="B133" s="189"/>
      <c r="C133" s="161"/>
      <c r="D133" s="161"/>
      <c r="E133" s="161"/>
      <c r="F133" s="161"/>
      <c r="G133" s="161"/>
      <c r="H133" s="161"/>
      <c r="I133" s="161"/>
      <c r="J133" s="161"/>
      <c r="K133" s="161"/>
      <c r="L133" s="161"/>
      <c r="M133" s="161"/>
      <c r="N133" s="161"/>
      <c r="O133" s="161">
        <v>9</v>
      </c>
      <c r="P133" s="161"/>
      <c r="Q133" s="161">
        <v>9</v>
      </c>
      <c r="R133" s="161"/>
      <c r="S133" s="161" t="str">
        <f>IF($R$125&gt;=$Q133,IF(VLOOKUP($Q133,Data!$C$124:$G$141,4,FALSE)="","",VLOOKUP($Q133,Data!$C$124:$G$141,4,FALSE)),"")</f>
        <v xml:space="preserve">    Other Non-Cash Items</v>
      </c>
      <c r="T133" s="161" t="str">
        <f>IF($R$125&gt;=$Q133,IF(VLOOKUP($Q133,Data!$C$124:$G$141,5,FALSE)="","",VLOOKUP($Q133,Data!$C$124:$G$141,5,FALSE)),"")</f>
        <v xml:space="preserve">    Other Non-Cash Items</v>
      </c>
      <c r="U133" s="161"/>
      <c r="V133" s="161"/>
      <c r="W133" s="161"/>
      <c r="X133" s="161"/>
      <c r="Y133" s="161"/>
      <c r="Z133" s="161"/>
      <c r="AA133" s="161"/>
      <c r="AB133" s="161"/>
      <c r="AC133" s="161"/>
      <c r="AD133" s="161"/>
      <c r="AE133" s="199">
        <f>IF(AND($R$125&gt;=$Q133,Readme!$AO$8+Readme!$AO$12&gt;=Calculations!AE$2),VLOOKUP(Calculations!$S133,Data!$F$124:$S$141,4+Calculations!AE$2,FALSE),"")</f>
        <v>0</v>
      </c>
      <c r="AF133" s="199">
        <f>IF(AND($R$125&gt;=$Q133,Readme!$AO$8+Readme!$AO$12&gt;=Calculations!AF$2),VLOOKUP(Calculations!$S133,Data!$F$124:$S$141,4+Calculations!AF$2,FALSE),"")</f>
        <v>0</v>
      </c>
      <c r="AG133" s="199">
        <f>IF(AND($R$125&gt;=$Q133,Readme!$AO$8+Readme!$AO$12&gt;=Calculations!AG$2),VLOOKUP(Calculations!$S133,Data!$F$124:$S$141,4+Calculations!AG$2,FALSE),"")</f>
        <v>0</v>
      </c>
      <c r="AH133" s="199">
        <f>IF(AND($R$125&gt;=$Q133,Readme!$AO$8+Readme!$AO$12&gt;=Calculations!AH$2),VLOOKUP(Calculations!$S133,Data!$F$124:$S$141,4+Calculations!AH$2,FALSE),"")</f>
        <v>0</v>
      </c>
      <c r="AI133" s="199">
        <f>IF(AND($R$125&gt;=$Q133,Readme!$AO$8+Readme!$AO$12&gt;=Calculations!AI$2),VLOOKUP(Calculations!$S133,Data!$F$124:$S$141,4+Calculations!AI$2,FALSE),"")</f>
        <v>0</v>
      </c>
      <c r="AJ133" s="199">
        <f>IF(AND($R$125&gt;=$Q133,Readme!$AO$8+Readme!$AO$12&gt;=Calculations!AJ$2),VLOOKUP(Calculations!$S133,Data!$F$124:$S$141,4+Calculations!AJ$2,FALSE),"")</f>
        <v>0</v>
      </c>
      <c r="AK133" s="199">
        <f>IF(AND($R$125&gt;=$Q133,Readme!$AO$8+Readme!$AO$12&gt;=Calculations!AK$2),VLOOKUP(Calculations!$S133,Data!$F$124:$S$141,4+Calculations!AK$2,FALSE),"")</f>
        <v>0</v>
      </c>
      <c r="AL133" s="199">
        <f>IF(AND($R$125&gt;=$Q133,Readme!$AO$8+Readme!$AO$12&gt;=Calculations!AL$2),VLOOKUP(Calculations!$S133,Data!$F$124:$S$141,4+Calculations!AL$2,FALSE),"")</f>
        <v>0</v>
      </c>
      <c r="AM133" s="199" t="str">
        <f>IF(AND($R$125&gt;=$Q133,Readme!$AO$8+Readme!$AO$12&gt;=Calculations!AM$2),VLOOKUP(Calculations!$S133,Data!$F$124:$S$141,4+Calculations!AM$2,FALSE),"")</f>
        <v/>
      </c>
      <c r="AN133" s="199" t="str">
        <f>IF(AND($R$125&gt;=$Q133,Readme!$AO$8+Readme!$AO$12&gt;=Calculations!AN$2),VLOOKUP(Calculations!$S133,Data!$F$124:$S$141,4+Calculations!AN$2,FALSE),"")</f>
        <v/>
      </c>
      <c r="AO133" s="161"/>
      <c r="AP133" s="195"/>
    </row>
    <row r="134" spans="2:42">
      <c r="B134" s="189"/>
      <c r="C134" s="161"/>
      <c r="D134" s="161"/>
      <c r="E134" s="161"/>
      <c r="F134" s="161"/>
      <c r="G134" s="161"/>
      <c r="H134" s="161"/>
      <c r="I134" s="161"/>
      <c r="J134" s="161"/>
      <c r="K134" s="161"/>
      <c r="L134" s="161"/>
      <c r="M134" s="161"/>
      <c r="N134" s="161"/>
      <c r="O134" s="161">
        <v>10</v>
      </c>
      <c r="P134" s="161"/>
      <c r="Q134" s="161">
        <v>10</v>
      </c>
      <c r="R134" s="161"/>
      <c r="S134" s="161" t="str">
        <f>IF($R$125&gt;=$Q134,IF(VLOOKUP($Q134,Data!$C$124:$G$141,4,FALSE)="","",VLOOKUP($Q134,Data!$C$124:$G$141,4,FALSE)),"")</f>
        <v>Changes in Working Capital</v>
      </c>
      <c r="T134" s="161" t="str">
        <f>IF($R$125&gt;=$Q134,IF(VLOOKUP($Q134,Data!$C$124:$G$141,5,FALSE)="","",VLOOKUP($Q134,Data!$C$124:$G$141,5,FALSE)),"")</f>
        <v/>
      </c>
      <c r="U134" s="161"/>
      <c r="V134" s="161"/>
      <c r="W134" s="161"/>
      <c r="X134" s="161"/>
      <c r="Y134" s="161"/>
      <c r="Z134" s="161"/>
      <c r="AA134" s="161"/>
      <c r="AB134" s="161"/>
      <c r="AC134" s="161"/>
      <c r="AD134" s="161"/>
      <c r="AE134" s="199">
        <f>IF(AND($R$125&gt;=$Q134,Readme!$AO$8+Readme!$AO$12&gt;=Calculations!AE$2),VLOOKUP(Calculations!$S134,Data!$F$124:$S$141,4+Calculations!AE$2,FALSE),"")</f>
        <v>0</v>
      </c>
      <c r="AF134" s="199">
        <f>IF(AND($R$125&gt;=$Q134,Readme!$AO$8+Readme!$AO$12&gt;=Calculations!AF$2),VLOOKUP(Calculations!$S134,Data!$F$124:$S$141,4+Calculations!AF$2,FALSE),"")</f>
        <v>0</v>
      </c>
      <c r="AG134" s="199">
        <f>IF(AND($R$125&gt;=$Q134,Readme!$AO$8+Readme!$AO$12&gt;=Calculations!AG$2),VLOOKUP(Calculations!$S134,Data!$F$124:$S$141,4+Calculations!AG$2,FALSE),"")</f>
        <v>0</v>
      </c>
      <c r="AH134" s="199">
        <f>IF(AND($R$125&gt;=$Q134,Readme!$AO$8+Readme!$AO$12&gt;=Calculations!AH$2),VLOOKUP(Calculations!$S134,Data!$F$124:$S$141,4+Calculations!AH$2,FALSE),"")</f>
        <v>0</v>
      </c>
      <c r="AI134" s="199">
        <f>IF(AND($R$125&gt;=$Q134,Readme!$AO$8+Readme!$AO$12&gt;=Calculations!AI$2),VLOOKUP(Calculations!$S134,Data!$F$124:$S$141,4+Calculations!AI$2,FALSE),"")</f>
        <v>0</v>
      </c>
      <c r="AJ134" s="199">
        <f>IF(AND($R$125&gt;=$Q134,Readme!$AO$8+Readme!$AO$12&gt;=Calculations!AJ$2),VLOOKUP(Calculations!$S134,Data!$F$124:$S$141,4+Calculations!AJ$2,FALSE),"")</f>
        <v>0</v>
      </c>
      <c r="AK134" s="199">
        <f>IF(AND($R$125&gt;=$Q134,Readme!$AO$8+Readme!$AO$12&gt;=Calculations!AK$2),VLOOKUP(Calculations!$S134,Data!$F$124:$S$141,4+Calculations!AK$2,FALSE),"")</f>
        <v>0</v>
      </c>
      <c r="AL134" s="199">
        <f>IF(AND($R$125&gt;=$Q134,Readme!$AO$8+Readme!$AO$12&gt;=Calculations!AL$2),VLOOKUP(Calculations!$S134,Data!$F$124:$S$141,4+Calculations!AL$2,FALSE),"")</f>
        <v>0</v>
      </c>
      <c r="AM134" s="199" t="str">
        <f>IF(AND($R$125&gt;=$Q134,Readme!$AO$8+Readme!$AO$12&gt;=Calculations!AM$2),VLOOKUP(Calculations!$S134,Data!$F$124:$S$141,4+Calculations!AM$2,FALSE),"")</f>
        <v/>
      </c>
      <c r="AN134" s="199" t="str">
        <f>IF(AND($R$125&gt;=$Q134,Readme!$AO$8+Readme!$AO$12&gt;=Calculations!AN$2),VLOOKUP(Calculations!$S134,Data!$F$124:$S$141,4+Calculations!AN$2,FALSE),"")</f>
        <v/>
      </c>
      <c r="AO134" s="161"/>
      <c r="AP134" s="195"/>
    </row>
    <row r="135" spans="2:42">
      <c r="B135" s="189"/>
      <c r="C135" s="161"/>
      <c r="D135" s="161"/>
      <c r="E135" s="161"/>
      <c r="F135" s="161"/>
      <c r="G135" s="161"/>
      <c r="H135" s="161"/>
      <c r="I135" s="161"/>
      <c r="J135" s="161"/>
      <c r="K135" s="161"/>
      <c r="L135" s="161"/>
      <c r="M135" s="161"/>
      <c r="N135" s="161"/>
      <c r="O135" s="161">
        <v>11</v>
      </c>
      <c r="P135" s="161"/>
      <c r="Q135" s="161">
        <v>11</v>
      </c>
      <c r="R135" s="161"/>
      <c r="S135" s="161" t="str">
        <f>IF($R$125&gt;=$Q135,IF(VLOOKUP($Q135,Data!$C$124:$G$141,4,FALSE)="","",VLOOKUP($Q135,Data!$C$124:$G$141,4,FALSE)),"")</f>
        <v xml:space="preserve">    Accounts Receivable</v>
      </c>
      <c r="T135" s="161" t="str">
        <f>IF($R$125&gt;=$Q135,IF(VLOOKUP($Q135,Data!$C$124:$G$141,5,FALSE)="","",VLOOKUP($Q135,Data!$C$124:$G$141,5,FALSE)),"")</f>
        <v xml:space="preserve">    Accounts Receivable</v>
      </c>
      <c r="U135" s="161"/>
      <c r="V135" s="161"/>
      <c r="W135" s="161"/>
      <c r="X135" s="161"/>
      <c r="Y135" s="161"/>
      <c r="Z135" s="161"/>
      <c r="AA135" s="161"/>
      <c r="AB135" s="161"/>
      <c r="AC135" s="161"/>
      <c r="AD135" s="161"/>
      <c r="AE135" s="199">
        <f>IF(AND($R$125&gt;=$Q135,Readme!$AO$8+Readme!$AO$12&gt;=Calculations!AE$2),VLOOKUP(Calculations!$S135,Data!$F$124:$S$141,4+Calculations!AE$2,FALSE),"")</f>
        <v>0</v>
      </c>
      <c r="AF135" s="199">
        <f>IF(AND($R$125&gt;=$Q135,Readme!$AO$8+Readme!$AO$12&gt;=Calculations!AF$2),VLOOKUP(Calculations!$S135,Data!$F$124:$S$141,4+Calculations!AF$2,FALSE),"")</f>
        <v>0</v>
      </c>
      <c r="AG135" s="199">
        <f>IF(AND($R$125&gt;=$Q135,Readme!$AO$8+Readme!$AO$12&gt;=Calculations!AG$2),VLOOKUP(Calculations!$S135,Data!$F$124:$S$141,4+Calculations!AG$2,FALSE),"")</f>
        <v>0</v>
      </c>
      <c r="AH135" s="199">
        <f>IF(AND($R$125&gt;=$Q135,Readme!$AO$8+Readme!$AO$12&gt;=Calculations!AH$2),VLOOKUP(Calculations!$S135,Data!$F$124:$S$141,4+Calculations!AH$2,FALSE),"")</f>
        <v>0</v>
      </c>
      <c r="AI135" s="199">
        <f>IF(AND($R$125&gt;=$Q135,Readme!$AO$8+Readme!$AO$12&gt;=Calculations!AI$2),VLOOKUP(Calculations!$S135,Data!$F$124:$S$141,4+Calculations!AI$2,FALSE),"")</f>
        <v>0</v>
      </c>
      <c r="AJ135" s="199">
        <f>IF(AND($R$125&gt;=$Q135,Readme!$AO$8+Readme!$AO$12&gt;=Calculations!AJ$2),VLOOKUP(Calculations!$S135,Data!$F$124:$S$141,4+Calculations!AJ$2,FALSE),"")</f>
        <v>0</v>
      </c>
      <c r="AK135" s="199">
        <f>IF(AND($R$125&gt;=$Q135,Readme!$AO$8+Readme!$AO$12&gt;=Calculations!AK$2),VLOOKUP(Calculations!$S135,Data!$F$124:$S$141,4+Calculations!AK$2,FALSE),"")</f>
        <v>0</v>
      </c>
      <c r="AL135" s="199">
        <f>IF(AND($R$125&gt;=$Q135,Readme!$AO$8+Readme!$AO$12&gt;=Calculations!AL$2),VLOOKUP(Calculations!$S135,Data!$F$124:$S$141,4+Calculations!AL$2,FALSE),"")</f>
        <v>0</v>
      </c>
      <c r="AM135" s="199" t="str">
        <f>IF(AND($R$125&gt;=$Q135,Readme!$AO$8+Readme!$AO$12&gt;=Calculations!AM$2),VLOOKUP(Calculations!$S135,Data!$F$124:$S$141,4+Calculations!AM$2,FALSE),"")</f>
        <v/>
      </c>
      <c r="AN135" s="199" t="str">
        <f>IF(AND($R$125&gt;=$Q135,Readme!$AO$8+Readme!$AO$12&gt;=Calculations!AN$2),VLOOKUP(Calculations!$S135,Data!$F$124:$S$141,4+Calculations!AN$2,FALSE),"")</f>
        <v/>
      </c>
      <c r="AO135" s="161"/>
      <c r="AP135" s="195"/>
    </row>
    <row r="136" spans="2:42">
      <c r="B136" s="189"/>
      <c r="C136" s="161"/>
      <c r="D136" s="161"/>
      <c r="E136" s="161"/>
      <c r="F136" s="161"/>
      <c r="G136" s="161"/>
      <c r="H136" s="161"/>
      <c r="I136" s="161"/>
      <c r="J136" s="161"/>
      <c r="K136" s="161"/>
      <c r="L136" s="161"/>
      <c r="M136" s="161"/>
      <c r="N136" s="161"/>
      <c r="O136" s="161">
        <v>12</v>
      </c>
      <c r="P136" s="161"/>
      <c r="Q136" s="161">
        <v>12</v>
      </c>
      <c r="R136" s="161"/>
      <c r="S136" s="161" t="str">
        <f>IF($R$125&gt;=$Q136,IF(VLOOKUP($Q136,Data!$C$124:$G$141,4,FALSE)="","",VLOOKUP($Q136,Data!$C$124:$G$141,4,FALSE)),"")</f>
        <v xml:space="preserve">    Inventories</v>
      </c>
      <c r="T136" s="161" t="str">
        <f>IF($R$125&gt;=$Q136,IF(VLOOKUP($Q136,Data!$C$124:$G$141,5,FALSE)="","",VLOOKUP($Q136,Data!$C$124:$G$141,5,FALSE)),"")</f>
        <v xml:space="preserve">    Inventories</v>
      </c>
      <c r="U136" s="161"/>
      <c r="V136" s="161"/>
      <c r="W136" s="161"/>
      <c r="X136" s="161"/>
      <c r="Y136" s="161"/>
      <c r="Z136" s="161"/>
      <c r="AA136" s="161"/>
      <c r="AB136" s="161"/>
      <c r="AC136" s="161"/>
      <c r="AD136" s="161"/>
      <c r="AE136" s="199">
        <f>IF(AND($R$125&gt;=$Q136,Readme!$AO$8+Readme!$AO$12&gt;=Calculations!AE$2),VLOOKUP(Calculations!$S136,Data!$F$124:$S$141,4+Calculations!AE$2,FALSE),"")</f>
        <v>0</v>
      </c>
      <c r="AF136" s="199">
        <f>IF(AND($R$125&gt;=$Q136,Readme!$AO$8+Readme!$AO$12&gt;=Calculations!AF$2),VLOOKUP(Calculations!$S136,Data!$F$124:$S$141,4+Calculations!AF$2,FALSE),"")</f>
        <v>0</v>
      </c>
      <c r="AG136" s="199">
        <f>IF(AND($R$125&gt;=$Q136,Readme!$AO$8+Readme!$AO$12&gt;=Calculations!AG$2),VLOOKUP(Calculations!$S136,Data!$F$124:$S$141,4+Calculations!AG$2,FALSE),"")</f>
        <v>0</v>
      </c>
      <c r="AH136" s="199">
        <f>IF(AND($R$125&gt;=$Q136,Readme!$AO$8+Readme!$AO$12&gt;=Calculations!AH$2),VLOOKUP(Calculations!$S136,Data!$F$124:$S$141,4+Calculations!AH$2,FALSE),"")</f>
        <v>0</v>
      </c>
      <c r="AI136" s="199">
        <f>IF(AND($R$125&gt;=$Q136,Readme!$AO$8+Readme!$AO$12&gt;=Calculations!AI$2),VLOOKUP(Calculations!$S136,Data!$F$124:$S$141,4+Calculations!AI$2,FALSE),"")</f>
        <v>0</v>
      </c>
      <c r="AJ136" s="199">
        <f>IF(AND($R$125&gt;=$Q136,Readme!$AO$8+Readme!$AO$12&gt;=Calculations!AJ$2),VLOOKUP(Calculations!$S136,Data!$F$124:$S$141,4+Calculations!AJ$2,FALSE),"")</f>
        <v>0</v>
      </c>
      <c r="AK136" s="199">
        <f>IF(AND($R$125&gt;=$Q136,Readme!$AO$8+Readme!$AO$12&gt;=Calculations!AK$2),VLOOKUP(Calculations!$S136,Data!$F$124:$S$141,4+Calculations!AK$2,FALSE),"")</f>
        <v>0</v>
      </c>
      <c r="AL136" s="199">
        <f>IF(AND($R$125&gt;=$Q136,Readme!$AO$8+Readme!$AO$12&gt;=Calculations!AL$2),VLOOKUP(Calculations!$S136,Data!$F$124:$S$141,4+Calculations!AL$2,FALSE),"")</f>
        <v>0</v>
      </c>
      <c r="AM136" s="199" t="str">
        <f>IF(AND($R$125&gt;=$Q136,Readme!$AO$8+Readme!$AO$12&gt;=Calculations!AM$2),VLOOKUP(Calculations!$S136,Data!$F$124:$S$141,4+Calculations!AM$2,FALSE),"")</f>
        <v/>
      </c>
      <c r="AN136" s="199" t="str">
        <f>IF(AND($R$125&gt;=$Q136,Readme!$AO$8+Readme!$AO$12&gt;=Calculations!AN$2),VLOOKUP(Calculations!$S136,Data!$F$124:$S$141,4+Calculations!AN$2,FALSE),"")</f>
        <v/>
      </c>
      <c r="AO136" s="161"/>
      <c r="AP136" s="195"/>
    </row>
    <row r="137" spans="2:42">
      <c r="B137" s="189"/>
      <c r="C137" s="161"/>
      <c r="D137" s="161"/>
      <c r="E137" s="161"/>
      <c r="F137" s="161"/>
      <c r="G137" s="161"/>
      <c r="H137" s="161"/>
      <c r="I137" s="161"/>
      <c r="J137" s="161"/>
      <c r="K137" s="161"/>
      <c r="L137" s="161"/>
      <c r="M137" s="161"/>
      <c r="N137" s="161"/>
      <c r="O137" s="161">
        <v>13</v>
      </c>
      <c r="P137" s="161"/>
      <c r="Q137" s="161">
        <v>13</v>
      </c>
      <c r="R137" s="161"/>
      <c r="S137" s="161" t="str">
        <f>IF($R$125&gt;=$Q137,IF(VLOOKUP($Q137,Data!$C$124:$G$141,4,FALSE)="","",VLOOKUP($Q137,Data!$C$124:$G$141,4,FALSE)),"")</f>
        <v xml:space="preserve">    Prepaid Expenses</v>
      </c>
      <c r="T137" s="161" t="str">
        <f>IF($R$125&gt;=$Q137,IF(VLOOKUP($Q137,Data!$C$124:$G$141,5,FALSE)="","",VLOOKUP($Q137,Data!$C$124:$G$141,5,FALSE)),"")</f>
        <v xml:space="preserve">    Prepaid Expenses</v>
      </c>
      <c r="U137" s="161"/>
      <c r="V137" s="161"/>
      <c r="W137" s="161"/>
      <c r="X137" s="161"/>
      <c r="Y137" s="161"/>
      <c r="Z137" s="161"/>
      <c r="AA137" s="161"/>
      <c r="AB137" s="161"/>
      <c r="AC137" s="161"/>
      <c r="AD137" s="161"/>
      <c r="AE137" s="199">
        <f>IF(AND($R$125&gt;=$Q137,Readme!$AO$8+Readme!$AO$12&gt;=Calculations!AE$2),VLOOKUP(Calculations!$S137,Data!$F$124:$S$141,4+Calculations!AE$2,FALSE),"")</f>
        <v>0</v>
      </c>
      <c r="AF137" s="199">
        <f>IF(AND($R$125&gt;=$Q137,Readme!$AO$8+Readme!$AO$12&gt;=Calculations!AF$2),VLOOKUP(Calculations!$S137,Data!$F$124:$S$141,4+Calculations!AF$2,FALSE),"")</f>
        <v>0</v>
      </c>
      <c r="AG137" s="199">
        <f>IF(AND($R$125&gt;=$Q137,Readme!$AO$8+Readme!$AO$12&gt;=Calculations!AG$2),VLOOKUP(Calculations!$S137,Data!$F$124:$S$141,4+Calculations!AG$2,FALSE),"")</f>
        <v>0</v>
      </c>
      <c r="AH137" s="199">
        <f>IF(AND($R$125&gt;=$Q137,Readme!$AO$8+Readme!$AO$12&gt;=Calculations!AH$2),VLOOKUP(Calculations!$S137,Data!$F$124:$S$141,4+Calculations!AH$2,FALSE),"")</f>
        <v>0</v>
      </c>
      <c r="AI137" s="199">
        <f>IF(AND($R$125&gt;=$Q137,Readme!$AO$8+Readme!$AO$12&gt;=Calculations!AI$2),VLOOKUP(Calculations!$S137,Data!$F$124:$S$141,4+Calculations!AI$2,FALSE),"")</f>
        <v>0</v>
      </c>
      <c r="AJ137" s="199">
        <f>IF(AND($R$125&gt;=$Q137,Readme!$AO$8+Readme!$AO$12&gt;=Calculations!AJ$2),VLOOKUP(Calculations!$S137,Data!$F$124:$S$141,4+Calculations!AJ$2,FALSE),"")</f>
        <v>0</v>
      </c>
      <c r="AK137" s="199">
        <f>IF(AND($R$125&gt;=$Q137,Readme!$AO$8+Readme!$AO$12&gt;=Calculations!AK$2),VLOOKUP(Calculations!$S137,Data!$F$124:$S$141,4+Calculations!AK$2,FALSE),"")</f>
        <v>0</v>
      </c>
      <c r="AL137" s="199">
        <f>IF(AND($R$125&gt;=$Q137,Readme!$AO$8+Readme!$AO$12&gt;=Calculations!AL$2),VLOOKUP(Calculations!$S137,Data!$F$124:$S$141,4+Calculations!AL$2,FALSE),"")</f>
        <v>0</v>
      </c>
      <c r="AM137" s="199" t="str">
        <f>IF(AND($R$125&gt;=$Q137,Readme!$AO$8+Readme!$AO$12&gt;=Calculations!AM$2),VLOOKUP(Calculations!$S137,Data!$F$124:$S$141,4+Calculations!AM$2,FALSE),"")</f>
        <v/>
      </c>
      <c r="AN137" s="199" t="str">
        <f>IF(AND($R$125&gt;=$Q137,Readme!$AO$8+Readme!$AO$12&gt;=Calculations!AN$2),VLOOKUP(Calculations!$S137,Data!$F$124:$S$141,4+Calculations!AN$2,FALSE),"")</f>
        <v/>
      </c>
      <c r="AO137" s="161"/>
      <c r="AP137" s="195"/>
    </row>
    <row r="138" spans="2:42">
      <c r="B138" s="189"/>
      <c r="C138" s="161"/>
      <c r="D138" s="161"/>
      <c r="E138" s="161"/>
      <c r="F138" s="161"/>
      <c r="G138" s="161"/>
      <c r="H138" s="161"/>
      <c r="I138" s="161"/>
      <c r="J138" s="161"/>
      <c r="K138" s="161"/>
      <c r="L138" s="161"/>
      <c r="M138" s="161"/>
      <c r="N138" s="161"/>
      <c r="O138" s="161">
        <v>14</v>
      </c>
      <c r="P138" s="161"/>
      <c r="Q138" s="161">
        <v>14</v>
      </c>
      <c r="R138" s="161"/>
      <c r="S138" s="161" t="str">
        <f>IF($R$125&gt;=$Q138,IF(VLOOKUP($Q138,Data!$C$124:$G$141,4,FALSE)="","",VLOOKUP($Q138,Data!$C$124:$G$141,4,FALSE)),"")</f>
        <v xml:space="preserve">    Other Assets</v>
      </c>
      <c r="T138" s="161" t="str">
        <f>IF($R$125&gt;=$Q138,IF(VLOOKUP($Q138,Data!$C$124:$G$141,5,FALSE)="","",VLOOKUP($Q138,Data!$C$124:$G$141,5,FALSE)),"")</f>
        <v xml:space="preserve">    Other Assets</v>
      </c>
      <c r="U138" s="161"/>
      <c r="V138" s="161"/>
      <c r="W138" s="161"/>
      <c r="X138" s="161"/>
      <c r="Y138" s="161"/>
      <c r="Z138" s="161"/>
      <c r="AA138" s="161"/>
      <c r="AB138" s="161"/>
      <c r="AC138" s="161"/>
      <c r="AD138" s="161"/>
      <c r="AE138" s="199">
        <f>IF(AND($R$125&gt;=$Q138,Readme!$AO$8+Readme!$AO$12&gt;=Calculations!AE$2),VLOOKUP(Calculations!$S138,Data!$F$124:$S$141,4+Calculations!AE$2,FALSE),"")</f>
        <v>0</v>
      </c>
      <c r="AF138" s="199">
        <f>IF(AND($R$125&gt;=$Q138,Readme!$AO$8+Readme!$AO$12&gt;=Calculations!AF$2),VLOOKUP(Calculations!$S138,Data!$F$124:$S$141,4+Calculations!AF$2,FALSE),"")</f>
        <v>0</v>
      </c>
      <c r="AG138" s="199">
        <f>IF(AND($R$125&gt;=$Q138,Readme!$AO$8+Readme!$AO$12&gt;=Calculations!AG$2),VLOOKUP(Calculations!$S138,Data!$F$124:$S$141,4+Calculations!AG$2,FALSE),"")</f>
        <v>0</v>
      </c>
      <c r="AH138" s="199">
        <f>IF(AND($R$125&gt;=$Q138,Readme!$AO$8+Readme!$AO$12&gt;=Calculations!AH$2),VLOOKUP(Calculations!$S138,Data!$F$124:$S$141,4+Calculations!AH$2,FALSE),"")</f>
        <v>0</v>
      </c>
      <c r="AI138" s="199">
        <f>IF(AND($R$125&gt;=$Q138,Readme!$AO$8+Readme!$AO$12&gt;=Calculations!AI$2),VLOOKUP(Calculations!$S138,Data!$F$124:$S$141,4+Calculations!AI$2,FALSE),"")</f>
        <v>0</v>
      </c>
      <c r="AJ138" s="199">
        <f>IF(AND($R$125&gt;=$Q138,Readme!$AO$8+Readme!$AO$12&gt;=Calculations!AJ$2),VLOOKUP(Calculations!$S138,Data!$F$124:$S$141,4+Calculations!AJ$2,FALSE),"")</f>
        <v>0</v>
      </c>
      <c r="AK138" s="199">
        <f>IF(AND($R$125&gt;=$Q138,Readme!$AO$8+Readme!$AO$12&gt;=Calculations!AK$2),VLOOKUP(Calculations!$S138,Data!$F$124:$S$141,4+Calculations!AK$2,FALSE),"")</f>
        <v>0</v>
      </c>
      <c r="AL138" s="199">
        <f>IF(AND($R$125&gt;=$Q138,Readme!$AO$8+Readme!$AO$12&gt;=Calculations!AL$2),VLOOKUP(Calculations!$S138,Data!$F$124:$S$141,4+Calculations!AL$2,FALSE),"")</f>
        <v>0</v>
      </c>
      <c r="AM138" s="199" t="str">
        <f>IF(AND($R$125&gt;=$Q138,Readme!$AO$8+Readme!$AO$12&gt;=Calculations!AM$2),VLOOKUP(Calculations!$S138,Data!$F$124:$S$141,4+Calculations!AM$2,FALSE),"")</f>
        <v/>
      </c>
      <c r="AN138" s="199" t="str">
        <f>IF(AND($R$125&gt;=$Q138,Readme!$AO$8+Readme!$AO$12&gt;=Calculations!AN$2),VLOOKUP(Calculations!$S138,Data!$F$124:$S$141,4+Calculations!AN$2,FALSE),"")</f>
        <v/>
      </c>
      <c r="AO138" s="161"/>
      <c r="AP138" s="195"/>
    </row>
    <row r="139" spans="2:42">
      <c r="B139" s="189"/>
      <c r="C139" s="161"/>
      <c r="D139" s="161"/>
      <c r="E139" s="161"/>
      <c r="F139" s="161"/>
      <c r="G139" s="161"/>
      <c r="H139" s="161"/>
      <c r="I139" s="161"/>
      <c r="J139" s="161"/>
      <c r="K139" s="161"/>
      <c r="L139" s="161"/>
      <c r="M139" s="161"/>
      <c r="N139" s="161"/>
      <c r="O139" s="161">
        <v>15</v>
      </c>
      <c r="P139" s="161"/>
      <c r="Q139" s="161">
        <v>15</v>
      </c>
      <c r="R139" s="161"/>
      <c r="S139" s="161" t="str">
        <f>IF($R$125&gt;=$Q139,IF(VLOOKUP($Q139,Data!$C$124:$G$141,4,FALSE)="","",VLOOKUP($Q139,Data!$C$124:$G$141,4,FALSE)),"")</f>
        <v xml:space="preserve">    Accounts Payable</v>
      </c>
      <c r="T139" s="161" t="str">
        <f>IF($R$125&gt;=$Q139,IF(VLOOKUP($Q139,Data!$C$124:$G$141,5,FALSE)="","",VLOOKUP($Q139,Data!$C$124:$G$141,5,FALSE)),"")</f>
        <v xml:space="preserve">    Accounts Payable</v>
      </c>
      <c r="U139" s="161"/>
      <c r="V139" s="161"/>
      <c r="W139" s="161"/>
      <c r="X139" s="161"/>
      <c r="Y139" s="161"/>
      <c r="Z139" s="161"/>
      <c r="AA139" s="161"/>
      <c r="AB139" s="161"/>
      <c r="AC139" s="161"/>
      <c r="AD139" s="161"/>
      <c r="AE139" s="199">
        <f>IF(AND($R$125&gt;=$Q139,Readme!$AO$8+Readme!$AO$12&gt;=Calculations!AE$2),VLOOKUP(Calculations!$S139,Data!$F$124:$S$141,4+Calculations!AE$2,FALSE),"")</f>
        <v>0</v>
      </c>
      <c r="AF139" s="199">
        <f>IF(AND($R$125&gt;=$Q139,Readme!$AO$8+Readme!$AO$12&gt;=Calculations!AF$2),VLOOKUP(Calculations!$S139,Data!$F$124:$S$141,4+Calculations!AF$2,FALSE),"")</f>
        <v>0</v>
      </c>
      <c r="AG139" s="199">
        <f>IF(AND($R$125&gt;=$Q139,Readme!$AO$8+Readme!$AO$12&gt;=Calculations!AG$2),VLOOKUP(Calculations!$S139,Data!$F$124:$S$141,4+Calculations!AG$2,FALSE),"")</f>
        <v>0</v>
      </c>
      <c r="AH139" s="199">
        <f>IF(AND($R$125&gt;=$Q139,Readme!$AO$8+Readme!$AO$12&gt;=Calculations!AH$2),VLOOKUP(Calculations!$S139,Data!$F$124:$S$141,4+Calculations!AH$2,FALSE),"")</f>
        <v>0</v>
      </c>
      <c r="AI139" s="199">
        <f>IF(AND($R$125&gt;=$Q139,Readme!$AO$8+Readme!$AO$12&gt;=Calculations!AI$2),VLOOKUP(Calculations!$S139,Data!$F$124:$S$141,4+Calculations!AI$2,FALSE),"")</f>
        <v>0</v>
      </c>
      <c r="AJ139" s="199">
        <f>IF(AND($R$125&gt;=$Q139,Readme!$AO$8+Readme!$AO$12&gt;=Calculations!AJ$2),VLOOKUP(Calculations!$S139,Data!$F$124:$S$141,4+Calculations!AJ$2,FALSE),"")</f>
        <v>0</v>
      </c>
      <c r="AK139" s="199">
        <f>IF(AND($R$125&gt;=$Q139,Readme!$AO$8+Readme!$AO$12&gt;=Calculations!AK$2),VLOOKUP(Calculations!$S139,Data!$F$124:$S$141,4+Calculations!AK$2,FALSE),"")</f>
        <v>0</v>
      </c>
      <c r="AL139" s="199">
        <f>IF(AND($R$125&gt;=$Q139,Readme!$AO$8+Readme!$AO$12&gt;=Calculations!AL$2),VLOOKUP(Calculations!$S139,Data!$F$124:$S$141,4+Calculations!AL$2,FALSE),"")</f>
        <v>0</v>
      </c>
      <c r="AM139" s="199" t="str">
        <f>IF(AND($R$125&gt;=$Q139,Readme!$AO$8+Readme!$AO$12&gt;=Calculations!AM$2),VLOOKUP(Calculations!$S139,Data!$F$124:$S$141,4+Calculations!AM$2,FALSE),"")</f>
        <v/>
      </c>
      <c r="AN139" s="199" t="str">
        <f>IF(AND($R$125&gt;=$Q139,Readme!$AO$8+Readme!$AO$12&gt;=Calculations!AN$2),VLOOKUP(Calculations!$S139,Data!$F$124:$S$141,4+Calculations!AN$2,FALSE),"")</f>
        <v/>
      </c>
      <c r="AO139" s="161"/>
      <c r="AP139" s="195"/>
    </row>
    <row r="140" spans="2:42">
      <c r="B140" s="189"/>
      <c r="C140" s="161"/>
      <c r="D140" s="161"/>
      <c r="E140" s="161"/>
      <c r="F140" s="161"/>
      <c r="G140" s="161"/>
      <c r="H140" s="161"/>
      <c r="I140" s="161"/>
      <c r="J140" s="161"/>
      <c r="K140" s="161"/>
      <c r="L140" s="161"/>
      <c r="M140" s="161"/>
      <c r="N140" s="161"/>
      <c r="O140" s="161">
        <v>16</v>
      </c>
      <c r="P140" s="161"/>
      <c r="Q140" s="161">
        <v>16</v>
      </c>
      <c r="R140" s="161"/>
      <c r="S140" s="161" t="str">
        <f>IF($R$125&gt;=$Q140,IF(VLOOKUP($Q140,Data!$C$124:$G$141,4,FALSE)="","",VLOOKUP($Q140,Data!$C$124:$G$141,4,FALSE)),"")</f>
        <v xml:space="preserve">    Accrued Expenses</v>
      </c>
      <c r="T140" s="161" t="str">
        <f>IF($R$125&gt;=$Q140,IF(VLOOKUP($Q140,Data!$C$124:$G$141,5,FALSE)="","",VLOOKUP($Q140,Data!$C$124:$G$141,5,FALSE)),"")</f>
        <v xml:space="preserve">    Accrued Expenses</v>
      </c>
      <c r="U140" s="161"/>
      <c r="V140" s="161"/>
      <c r="W140" s="161"/>
      <c r="X140" s="161"/>
      <c r="Y140" s="161"/>
      <c r="Z140" s="161"/>
      <c r="AA140" s="161"/>
      <c r="AB140" s="161"/>
      <c r="AC140" s="161"/>
      <c r="AD140" s="161"/>
      <c r="AE140" s="199">
        <f>IF(AND($R$125&gt;=$Q140,Readme!$AO$8+Readme!$AO$12&gt;=Calculations!AE$2),VLOOKUP(Calculations!$S140,Data!$F$124:$S$141,4+Calculations!AE$2,FALSE),"")</f>
        <v>0</v>
      </c>
      <c r="AF140" s="199">
        <f>IF(AND($R$125&gt;=$Q140,Readme!$AO$8+Readme!$AO$12&gt;=Calculations!AF$2),VLOOKUP(Calculations!$S140,Data!$F$124:$S$141,4+Calculations!AF$2,FALSE),"")</f>
        <v>0</v>
      </c>
      <c r="AG140" s="199">
        <f>IF(AND($R$125&gt;=$Q140,Readme!$AO$8+Readme!$AO$12&gt;=Calculations!AG$2),VLOOKUP(Calculations!$S140,Data!$F$124:$S$141,4+Calculations!AG$2,FALSE),"")</f>
        <v>0</v>
      </c>
      <c r="AH140" s="199">
        <f>IF(AND($R$125&gt;=$Q140,Readme!$AO$8+Readme!$AO$12&gt;=Calculations!AH$2),VLOOKUP(Calculations!$S140,Data!$F$124:$S$141,4+Calculations!AH$2,FALSE),"")</f>
        <v>0</v>
      </c>
      <c r="AI140" s="199">
        <f>IF(AND($R$125&gt;=$Q140,Readme!$AO$8+Readme!$AO$12&gt;=Calculations!AI$2),VLOOKUP(Calculations!$S140,Data!$F$124:$S$141,4+Calculations!AI$2,FALSE),"")</f>
        <v>0</v>
      </c>
      <c r="AJ140" s="199">
        <f>IF(AND($R$125&gt;=$Q140,Readme!$AO$8+Readme!$AO$12&gt;=Calculations!AJ$2),VLOOKUP(Calculations!$S140,Data!$F$124:$S$141,4+Calculations!AJ$2,FALSE),"")</f>
        <v>0</v>
      </c>
      <c r="AK140" s="199">
        <f>IF(AND($R$125&gt;=$Q140,Readme!$AO$8+Readme!$AO$12&gt;=Calculations!AK$2),VLOOKUP(Calculations!$S140,Data!$F$124:$S$141,4+Calculations!AK$2,FALSE),"")</f>
        <v>0</v>
      </c>
      <c r="AL140" s="199">
        <f>IF(AND($R$125&gt;=$Q140,Readme!$AO$8+Readme!$AO$12&gt;=Calculations!AL$2),VLOOKUP(Calculations!$S140,Data!$F$124:$S$141,4+Calculations!AL$2,FALSE),"")</f>
        <v>0</v>
      </c>
      <c r="AM140" s="199" t="str">
        <f>IF(AND($R$125&gt;=$Q140,Readme!$AO$8+Readme!$AO$12&gt;=Calculations!AM$2),VLOOKUP(Calculations!$S140,Data!$F$124:$S$141,4+Calculations!AM$2,FALSE),"")</f>
        <v/>
      </c>
      <c r="AN140" s="199" t="str">
        <f>IF(AND($R$125&gt;=$Q140,Readme!$AO$8+Readme!$AO$12&gt;=Calculations!AN$2),VLOOKUP(Calculations!$S140,Data!$F$124:$S$141,4+Calculations!AN$2,FALSE),"")</f>
        <v/>
      </c>
      <c r="AO140" s="161"/>
      <c r="AP140" s="195"/>
    </row>
    <row r="141" spans="2:42">
      <c r="B141" s="189"/>
      <c r="C141" s="161"/>
      <c r="D141" s="161"/>
      <c r="E141" s="161"/>
      <c r="F141" s="161"/>
      <c r="G141" s="161"/>
      <c r="H141" s="161"/>
      <c r="I141" s="161"/>
      <c r="J141" s="161"/>
      <c r="K141" s="161"/>
      <c r="L141" s="161"/>
      <c r="M141" s="161"/>
      <c r="N141" s="161"/>
      <c r="O141" s="161">
        <v>17</v>
      </c>
      <c r="P141" s="161"/>
      <c r="Q141" s="161">
        <v>17</v>
      </c>
      <c r="R141" s="161"/>
      <c r="S141" s="161" t="str">
        <f>IF($R$125&gt;=$Q141,IF(VLOOKUP($Q141,Data!$C$124:$G$141,4,FALSE)="","",VLOOKUP($Q141,Data!$C$124:$G$141,4,FALSE)),"")</f>
        <v xml:space="preserve">    Other Liabilities</v>
      </c>
      <c r="T141" s="161" t="str">
        <f>IF($R$125&gt;=$Q141,IF(VLOOKUP($Q141,Data!$C$124:$G$141,5,FALSE)="","",VLOOKUP($Q141,Data!$C$124:$G$141,5,FALSE)),"")</f>
        <v xml:space="preserve">    Other Liabilities</v>
      </c>
      <c r="U141" s="161"/>
      <c r="V141" s="161"/>
      <c r="W141" s="161"/>
      <c r="X141" s="161"/>
      <c r="Y141" s="161"/>
      <c r="Z141" s="161"/>
      <c r="AA141" s="161"/>
      <c r="AB141" s="161"/>
      <c r="AC141" s="161"/>
      <c r="AD141" s="161"/>
      <c r="AE141" s="199">
        <f>IF(AND($R$125&gt;=$Q141,Readme!$AO$8+Readme!$AO$12&gt;=Calculations!AE$2),VLOOKUP(Calculations!$S141,Data!$F$124:$S$141,4+Calculations!AE$2,FALSE),"")</f>
        <v>0</v>
      </c>
      <c r="AF141" s="199">
        <f>IF(AND($R$125&gt;=$Q141,Readme!$AO$8+Readme!$AO$12&gt;=Calculations!AF$2),VLOOKUP(Calculations!$S141,Data!$F$124:$S$141,4+Calculations!AF$2,FALSE),"")</f>
        <v>0</v>
      </c>
      <c r="AG141" s="199">
        <f>IF(AND($R$125&gt;=$Q141,Readme!$AO$8+Readme!$AO$12&gt;=Calculations!AG$2),VLOOKUP(Calculations!$S141,Data!$F$124:$S$141,4+Calculations!AG$2,FALSE),"")</f>
        <v>0</v>
      </c>
      <c r="AH141" s="199">
        <f>IF(AND($R$125&gt;=$Q141,Readme!$AO$8+Readme!$AO$12&gt;=Calculations!AH$2),VLOOKUP(Calculations!$S141,Data!$F$124:$S$141,4+Calculations!AH$2,FALSE),"")</f>
        <v>0</v>
      </c>
      <c r="AI141" s="199">
        <f>IF(AND($R$125&gt;=$Q141,Readme!$AO$8+Readme!$AO$12&gt;=Calculations!AI$2),VLOOKUP(Calculations!$S141,Data!$F$124:$S$141,4+Calculations!AI$2,FALSE),"")</f>
        <v>0</v>
      </c>
      <c r="AJ141" s="199">
        <f>IF(AND($R$125&gt;=$Q141,Readme!$AO$8+Readme!$AO$12&gt;=Calculations!AJ$2),VLOOKUP(Calculations!$S141,Data!$F$124:$S$141,4+Calculations!AJ$2,FALSE),"")</f>
        <v>0</v>
      </c>
      <c r="AK141" s="199">
        <f>IF(AND($R$125&gt;=$Q141,Readme!$AO$8+Readme!$AO$12&gt;=Calculations!AK$2),VLOOKUP(Calculations!$S141,Data!$F$124:$S$141,4+Calculations!AK$2,FALSE),"")</f>
        <v>0</v>
      </c>
      <c r="AL141" s="199">
        <f>IF(AND($R$125&gt;=$Q141,Readme!$AO$8+Readme!$AO$12&gt;=Calculations!AL$2),VLOOKUP(Calculations!$S141,Data!$F$124:$S$141,4+Calculations!AL$2,FALSE),"")</f>
        <v>0</v>
      </c>
      <c r="AM141" s="199" t="str">
        <f>IF(AND($R$125&gt;=$Q141,Readme!$AO$8+Readme!$AO$12&gt;=Calculations!AM$2),VLOOKUP(Calculations!$S141,Data!$F$124:$S$141,4+Calculations!AM$2,FALSE),"")</f>
        <v/>
      </c>
      <c r="AN141" s="199" t="str">
        <f>IF(AND($R$125&gt;=$Q141,Readme!$AO$8+Readme!$AO$12&gt;=Calculations!AN$2),VLOOKUP(Calculations!$S141,Data!$F$124:$S$141,4+Calculations!AN$2,FALSE),"")</f>
        <v/>
      </c>
      <c r="AO141" s="161"/>
      <c r="AP141" s="195"/>
    </row>
    <row r="142" spans="2:42">
      <c r="B142" s="189"/>
      <c r="C142" s="161"/>
      <c r="D142" s="161"/>
      <c r="E142" s="161"/>
      <c r="F142" s="161"/>
      <c r="G142" s="161"/>
      <c r="H142" s="161"/>
      <c r="I142" s="161"/>
      <c r="J142" s="161"/>
      <c r="K142" s="161"/>
      <c r="L142" s="161"/>
      <c r="M142" s="161"/>
      <c r="N142" s="161"/>
      <c r="O142" s="161">
        <v>18</v>
      </c>
      <c r="P142" s="161"/>
      <c r="Q142" s="161">
        <v>18</v>
      </c>
      <c r="R142" s="161"/>
      <c r="S142" s="161" t="str">
        <f>IF($R$125&gt;=$Q142,IF(VLOOKUP($Q142,Data!$C$124:$G$141,4,FALSE)="","",VLOOKUP($Q142,Data!$C$124:$G$141,4,FALSE)),"")</f>
        <v xml:space="preserve">    Other Operating Cash Flow</v>
      </c>
      <c r="T142" s="161" t="str">
        <f>IF($R$125&gt;=$Q142,IF(VLOOKUP($Q142,Data!$C$124:$G$141,5,FALSE)="","",VLOOKUP($Q142,Data!$C$124:$G$141,5,FALSE)),"")</f>
        <v xml:space="preserve">    Other Operating Cash Flow</v>
      </c>
      <c r="U142" s="161"/>
      <c r="V142" s="161"/>
      <c r="W142" s="161"/>
      <c r="X142" s="161"/>
      <c r="Y142" s="161"/>
      <c r="Z142" s="161"/>
      <c r="AA142" s="161"/>
      <c r="AB142" s="161"/>
      <c r="AC142" s="161"/>
      <c r="AD142" s="161"/>
      <c r="AE142" s="199">
        <f>IF(AND($R$125&gt;=$Q142,Readme!$AO$8+Readme!$AO$12&gt;=Calculations!AE$2),VLOOKUP(Calculations!$S142,Data!$F$124:$S$141,4+Calculations!AE$2,FALSE),"")</f>
        <v>0</v>
      </c>
      <c r="AF142" s="199">
        <f>IF(AND($R$125&gt;=$Q142,Readme!$AO$8+Readme!$AO$12&gt;=Calculations!AF$2),VLOOKUP(Calculations!$S142,Data!$F$124:$S$141,4+Calculations!AF$2,FALSE),"")</f>
        <v>0</v>
      </c>
      <c r="AG142" s="199">
        <f>IF(AND($R$125&gt;=$Q142,Readme!$AO$8+Readme!$AO$12&gt;=Calculations!AG$2),VLOOKUP(Calculations!$S142,Data!$F$124:$S$141,4+Calculations!AG$2,FALSE),"")</f>
        <v>0</v>
      </c>
      <c r="AH142" s="199">
        <f>IF(AND($R$125&gt;=$Q142,Readme!$AO$8+Readme!$AO$12&gt;=Calculations!AH$2),VLOOKUP(Calculations!$S142,Data!$F$124:$S$141,4+Calculations!AH$2,FALSE),"")</f>
        <v>0</v>
      </c>
      <c r="AI142" s="199">
        <f>IF(AND($R$125&gt;=$Q142,Readme!$AO$8+Readme!$AO$12&gt;=Calculations!AI$2),VLOOKUP(Calculations!$S142,Data!$F$124:$S$141,4+Calculations!AI$2,FALSE),"")</f>
        <v>0</v>
      </c>
      <c r="AJ142" s="199">
        <f>IF(AND($R$125&gt;=$Q142,Readme!$AO$8+Readme!$AO$12&gt;=Calculations!AJ$2),VLOOKUP(Calculations!$S142,Data!$F$124:$S$141,4+Calculations!AJ$2,FALSE),"")</f>
        <v>0</v>
      </c>
      <c r="AK142" s="199">
        <f>IF(AND($R$125&gt;=$Q142,Readme!$AO$8+Readme!$AO$12&gt;=Calculations!AK$2),VLOOKUP(Calculations!$S142,Data!$F$124:$S$141,4+Calculations!AK$2,FALSE),"")</f>
        <v>0</v>
      </c>
      <c r="AL142" s="199">
        <f>IF(AND($R$125&gt;=$Q142,Readme!$AO$8+Readme!$AO$12&gt;=Calculations!AL$2),VLOOKUP(Calculations!$S142,Data!$F$124:$S$141,4+Calculations!AL$2,FALSE),"")</f>
        <v>0</v>
      </c>
      <c r="AM142" s="199" t="str">
        <f>IF(AND($R$125&gt;=$Q142,Readme!$AO$8+Readme!$AO$12&gt;=Calculations!AM$2),VLOOKUP(Calculations!$S142,Data!$F$124:$S$141,4+Calculations!AM$2,FALSE),"")</f>
        <v/>
      </c>
      <c r="AN142" s="199" t="str">
        <f>IF(AND($R$125&gt;=$Q142,Readme!$AO$8+Readme!$AO$12&gt;=Calculations!AN$2),VLOOKUP(Calculations!$S142,Data!$F$124:$S$141,4+Calculations!AN$2,FALSE),"")</f>
        <v/>
      </c>
      <c r="AO142" s="161"/>
      <c r="AP142" s="195"/>
    </row>
    <row r="143" spans="2:42">
      <c r="B143" s="189"/>
      <c r="C143" s="161"/>
      <c r="D143" s="161"/>
      <c r="E143" s="161"/>
      <c r="F143" s="161"/>
      <c r="G143" s="161"/>
      <c r="H143" s="161"/>
      <c r="I143" s="161"/>
      <c r="J143" s="161"/>
      <c r="K143" s="161"/>
      <c r="L143" s="161"/>
      <c r="M143" s="161"/>
      <c r="N143" s="161"/>
      <c r="O143" s="161">
        <v>19</v>
      </c>
      <c r="P143" s="161"/>
      <c r="Q143" s="161"/>
      <c r="R143" s="161"/>
      <c r="S143" s="194" t="s">
        <v>86</v>
      </c>
      <c r="T143" s="161"/>
      <c r="U143" s="161"/>
      <c r="V143" s="161"/>
      <c r="W143" s="161"/>
      <c r="X143" s="161"/>
      <c r="Y143" s="161"/>
      <c r="Z143" s="161"/>
      <c r="AA143" s="161"/>
      <c r="AB143" s="161"/>
      <c r="AC143" s="161"/>
      <c r="AD143" s="161"/>
      <c r="AE143" s="199">
        <f>IF(Readme!$AO$8+Readme!$AO$12&gt;=Calculations!AE$2,Data!J142,"")</f>
        <v>0</v>
      </c>
      <c r="AF143" s="199">
        <f>IF(Readme!$AO$8+Readme!$AO$12&gt;=Calculations!AF$2,Data!K142,"")</f>
        <v>0</v>
      </c>
      <c r="AG143" s="199">
        <f>IF(Readme!$AO$8+Readme!$AO$12&gt;=Calculations!AG$2,Data!L142,"")</f>
        <v>0</v>
      </c>
      <c r="AH143" s="199">
        <f>IF(Readme!$AO$8+Readme!$AO$12&gt;=Calculations!AH$2,Data!M142,"")</f>
        <v>0</v>
      </c>
      <c r="AI143" s="199">
        <f>IF(Readme!$AO$8+Readme!$AO$12&gt;=Calculations!AI$2,Data!N142,"")</f>
        <v>0</v>
      </c>
      <c r="AJ143" s="199">
        <f>IF(Readme!$AO$8+Readme!$AO$12&gt;=Calculations!AJ$2,Data!O142,"")</f>
        <v>0</v>
      </c>
      <c r="AK143" s="199">
        <f>IF(Readme!$AO$8+Readme!$AO$12&gt;=Calculations!AK$2,Data!P142,"")</f>
        <v>0</v>
      </c>
      <c r="AL143" s="199">
        <f>IF(Readme!$AO$8+Readme!$AO$12&gt;=Calculations!AL$2,Data!Q142,"")</f>
        <v>0</v>
      </c>
      <c r="AM143" s="199" t="str">
        <f>IF(Readme!$AO$8+Readme!$AO$12&gt;=Calculations!AM$2,Data!R142,"")</f>
        <v/>
      </c>
      <c r="AN143" s="199" t="str">
        <f>IF(Readme!$AO$8+Readme!$AO$12&gt;=Calculations!AN$2,Data!S142,"")</f>
        <v/>
      </c>
      <c r="AO143" s="161"/>
      <c r="AP143" s="195"/>
    </row>
    <row r="144" spans="2:42">
      <c r="B144" s="189"/>
      <c r="C144" s="161"/>
      <c r="D144" s="161"/>
      <c r="E144" s="161"/>
      <c r="F144" s="161"/>
      <c r="G144" s="161"/>
      <c r="H144" s="161"/>
      <c r="I144" s="161"/>
      <c r="J144" s="161"/>
      <c r="K144" s="161"/>
      <c r="L144" s="161"/>
      <c r="M144" s="161"/>
      <c r="N144" s="161"/>
      <c r="O144" s="161">
        <v>20</v>
      </c>
      <c r="P144" s="161"/>
      <c r="Q144" s="161"/>
      <c r="R144" s="161"/>
      <c r="S144" s="161"/>
      <c r="T144" s="161"/>
      <c r="U144" s="161"/>
      <c r="V144" s="161"/>
      <c r="W144" s="161"/>
      <c r="X144" s="161"/>
      <c r="Y144" s="161"/>
      <c r="Z144" s="161"/>
      <c r="AA144" s="161"/>
      <c r="AB144" s="161"/>
      <c r="AC144" s="161"/>
      <c r="AD144" s="161"/>
      <c r="AE144" s="161"/>
      <c r="AF144" s="161"/>
      <c r="AG144" s="161"/>
      <c r="AH144" s="161"/>
      <c r="AI144" s="161"/>
      <c r="AJ144" s="161"/>
      <c r="AK144" s="161"/>
      <c r="AL144" s="161"/>
      <c r="AM144" s="161"/>
      <c r="AN144" s="161"/>
      <c r="AO144" s="161"/>
      <c r="AP144" s="195"/>
    </row>
    <row r="145" spans="2:42">
      <c r="B145" s="189"/>
      <c r="C145" s="161"/>
      <c r="D145" s="161"/>
      <c r="E145" s="161"/>
      <c r="F145" s="161"/>
      <c r="G145" s="161"/>
      <c r="H145" s="161"/>
      <c r="I145" s="161"/>
      <c r="J145" s="161"/>
      <c r="K145" s="161"/>
      <c r="L145" s="161"/>
      <c r="M145" s="161"/>
      <c r="N145" s="161"/>
      <c r="O145" s="161">
        <v>21</v>
      </c>
      <c r="P145" s="161"/>
      <c r="Q145" s="161">
        <v>1</v>
      </c>
      <c r="R145" s="161">
        <f>MAX(Data!C144:C154)</f>
        <v>11</v>
      </c>
      <c r="S145" s="161" t="str">
        <f>IF($R$145&gt;=$Q145,IF(VLOOKUP($Q145,Data!$C$144:$G$154,4,FALSE)="","",VLOOKUP($Q145,Data!$C$144:$G$154,4,FALSE)),"")</f>
        <v>Capital Expenditures</v>
      </c>
      <c r="T145" s="161" t="str">
        <f>IF($R$145&gt;=$Q145,IF(VLOOKUP($Q145,Data!$C$144:$G$154,5,FALSE)="","",VLOOKUP($Q145,Data!$C$144:$G$154,5,FALSE)),"")</f>
        <v/>
      </c>
      <c r="U145" s="161"/>
      <c r="V145" s="161"/>
      <c r="W145" s="161"/>
      <c r="X145" s="161"/>
      <c r="Y145" s="161"/>
      <c r="Z145" s="161"/>
      <c r="AA145" s="161"/>
      <c r="AB145" s="161"/>
      <c r="AC145" s="161"/>
      <c r="AD145" s="161"/>
      <c r="AE145" s="199">
        <f>IF(AND($R$145&gt;=$Q145,Readme!$AO$8+Readme!$AO$12&gt;=Calculations!AE$2),VLOOKUP(Calculations!$S145,Data!$F$144:$S$154,4+Calculations!AE$2,FALSE),"")</f>
        <v>0</v>
      </c>
      <c r="AF145" s="199">
        <f>IF(AND($R$145&gt;=$Q145,Readme!$AO$8+Readme!$AO$12&gt;=Calculations!AF$2),VLOOKUP(Calculations!$S145,Data!$F$144:$S$154,4+Calculations!AF$2,FALSE),"")</f>
        <v>0</v>
      </c>
      <c r="AG145" s="199">
        <f>IF(AND($R$145&gt;=$Q145,Readme!$AO$8+Readme!$AO$12&gt;=Calculations!AG$2),VLOOKUP(Calculations!$S145,Data!$F$144:$S$154,4+Calculations!AG$2,FALSE),"")</f>
        <v>0</v>
      </c>
      <c r="AH145" s="199">
        <f>IF(AND($R$145&gt;=$Q145,Readme!$AO$8+Readme!$AO$12&gt;=Calculations!AH$2),VLOOKUP(Calculations!$S145,Data!$F$144:$S$154,4+Calculations!AH$2,FALSE),"")</f>
        <v>0</v>
      </c>
      <c r="AI145" s="199">
        <f>IF(AND($R$145&gt;=$Q145,Readme!$AO$8+Readme!$AO$12&gt;=Calculations!AI$2),VLOOKUP(Calculations!$S145,Data!$F$144:$S$154,4+Calculations!AI$2,FALSE),"")</f>
        <v>0</v>
      </c>
      <c r="AJ145" s="199">
        <f>IF(AND($R$145&gt;=$Q145,Readme!$AO$8+Readme!$AO$12&gt;=Calculations!AJ$2),VLOOKUP(Calculations!$S145,Data!$F$144:$S$154,4+Calculations!AJ$2,FALSE),"")</f>
        <v>0</v>
      </c>
      <c r="AK145" s="199">
        <f>IF(AND($R$145&gt;=$Q145,Readme!$AO$8+Readme!$AO$12&gt;=Calculations!AK$2),VLOOKUP(Calculations!$S145,Data!$F$144:$S$154,4+Calculations!AK$2,FALSE),"")</f>
        <v>0</v>
      </c>
      <c r="AL145" s="199">
        <f>IF(AND($R$145&gt;=$Q145,Readme!$AO$8+Readme!$AO$12&gt;=Calculations!AL$2),VLOOKUP(Calculations!$S145,Data!$F$144:$S$154,4+Calculations!AL$2,FALSE),"")</f>
        <v>0</v>
      </c>
      <c r="AM145" s="199" t="str">
        <f>IF(AND($R$145&gt;=$Q145,Readme!$AO$8+Readme!$AO$12&gt;=Calculations!AM$2),VLOOKUP(Calculations!$S145,Data!$F$144:$S$154,4+Calculations!AM$2,FALSE),"")</f>
        <v/>
      </c>
      <c r="AN145" s="199" t="str">
        <f>IF(AND($R$145&gt;=$Q145,Readme!$AO$8+Readme!$AO$12&gt;=Calculations!AN$2),VLOOKUP(Calculations!$S145,Data!$F$144:$S$154,4+Calculations!AN$2,FALSE),"")</f>
        <v/>
      </c>
      <c r="AO145" s="161"/>
      <c r="AP145" s="195"/>
    </row>
    <row r="146" spans="2:42">
      <c r="B146" s="189"/>
      <c r="C146" s="161"/>
      <c r="D146" s="161"/>
      <c r="E146" s="161"/>
      <c r="F146" s="161"/>
      <c r="G146" s="161"/>
      <c r="H146" s="161"/>
      <c r="I146" s="161"/>
      <c r="J146" s="161"/>
      <c r="K146" s="161"/>
      <c r="L146" s="161"/>
      <c r="M146" s="161"/>
      <c r="N146" s="161"/>
      <c r="O146" s="161">
        <v>22</v>
      </c>
      <c r="P146" s="161"/>
      <c r="Q146" s="161">
        <v>2</v>
      </c>
      <c r="R146" s="161"/>
      <c r="S146" s="161" t="str">
        <f>IF($R$145&gt;=$Q146,IF(VLOOKUP($Q146,Data!$C$144:$G$154,4,FALSE)="","",VLOOKUP($Q146,Data!$C$144:$G$154,4,FALSE)),"")</f>
        <v xml:space="preserve">    Purchase of Fixed Assets</v>
      </c>
      <c r="T146" s="161" t="str">
        <f>IF($R$145&gt;=$Q146,IF(VLOOKUP($Q146,Data!$C$144:$G$154,5,FALSE)="","",VLOOKUP($Q146,Data!$C$144:$G$154,5,FALSE)),"")</f>
        <v xml:space="preserve">    Purchase of Fixed Assets</v>
      </c>
      <c r="U146" s="161"/>
      <c r="V146" s="161"/>
      <c r="W146" s="161"/>
      <c r="X146" s="161"/>
      <c r="Y146" s="161"/>
      <c r="Z146" s="161"/>
      <c r="AA146" s="161"/>
      <c r="AB146" s="161"/>
      <c r="AC146" s="161"/>
      <c r="AD146" s="161"/>
      <c r="AE146" s="199">
        <f>IF(AND($R$145&gt;=$Q146,Readme!$AO$8+Readme!$AO$12&gt;=Calculations!AE$2),VLOOKUP(Calculations!$S146,Data!$F$144:$S$154,4+Calculations!AE$2,FALSE),"")</f>
        <v>0</v>
      </c>
      <c r="AF146" s="199">
        <f>IF(AND($R$145&gt;=$Q146,Readme!$AO$8+Readme!$AO$12&gt;=Calculations!AF$2),VLOOKUP(Calculations!$S146,Data!$F$144:$S$154,4+Calculations!AF$2,FALSE),"")</f>
        <v>0</v>
      </c>
      <c r="AG146" s="199">
        <f>IF(AND($R$145&gt;=$Q146,Readme!$AO$8+Readme!$AO$12&gt;=Calculations!AG$2),VLOOKUP(Calculations!$S146,Data!$F$144:$S$154,4+Calculations!AG$2,FALSE),"")</f>
        <v>0</v>
      </c>
      <c r="AH146" s="199">
        <f>IF(AND($R$145&gt;=$Q146,Readme!$AO$8+Readme!$AO$12&gt;=Calculations!AH$2),VLOOKUP(Calculations!$S146,Data!$F$144:$S$154,4+Calculations!AH$2,FALSE),"")</f>
        <v>0</v>
      </c>
      <c r="AI146" s="199">
        <f>IF(AND($R$145&gt;=$Q146,Readme!$AO$8+Readme!$AO$12&gt;=Calculations!AI$2),VLOOKUP(Calculations!$S146,Data!$F$144:$S$154,4+Calculations!AI$2,FALSE),"")</f>
        <v>0</v>
      </c>
      <c r="AJ146" s="199">
        <f>IF(AND($R$145&gt;=$Q146,Readme!$AO$8+Readme!$AO$12&gt;=Calculations!AJ$2),VLOOKUP(Calculations!$S146,Data!$F$144:$S$154,4+Calculations!AJ$2,FALSE),"")</f>
        <v>0</v>
      </c>
      <c r="AK146" s="199">
        <f>IF(AND($R$145&gt;=$Q146,Readme!$AO$8+Readme!$AO$12&gt;=Calculations!AK$2),VLOOKUP(Calculations!$S146,Data!$F$144:$S$154,4+Calculations!AK$2,FALSE),"")</f>
        <v>0</v>
      </c>
      <c r="AL146" s="199">
        <f>IF(AND($R$145&gt;=$Q146,Readme!$AO$8+Readme!$AO$12&gt;=Calculations!AL$2),VLOOKUP(Calculations!$S146,Data!$F$144:$S$154,4+Calculations!AL$2,FALSE),"")</f>
        <v>0</v>
      </c>
      <c r="AM146" s="199" t="str">
        <f>IF(AND($R$145&gt;=$Q146,Readme!$AO$8+Readme!$AO$12&gt;=Calculations!AM$2),VLOOKUP(Calculations!$S146,Data!$F$144:$S$154,4+Calculations!AM$2,FALSE),"")</f>
        <v/>
      </c>
      <c r="AN146" s="199" t="str">
        <f>IF(AND($R$145&gt;=$Q146,Readme!$AO$8+Readme!$AO$12&gt;=Calculations!AN$2),VLOOKUP(Calculations!$S146,Data!$F$144:$S$154,4+Calculations!AN$2,FALSE),"")</f>
        <v/>
      </c>
      <c r="AO146" s="161"/>
      <c r="AP146" s="195"/>
    </row>
    <row r="147" spans="2:42">
      <c r="B147" s="189"/>
      <c r="C147" s="161"/>
      <c r="D147" s="161"/>
      <c r="E147" s="161"/>
      <c r="F147" s="161"/>
      <c r="G147" s="161"/>
      <c r="H147" s="161"/>
      <c r="I147" s="161"/>
      <c r="J147" s="161"/>
      <c r="K147" s="161"/>
      <c r="L147" s="161"/>
      <c r="M147" s="161"/>
      <c r="N147" s="161"/>
      <c r="O147" s="161">
        <v>23</v>
      </c>
      <c r="P147" s="161"/>
      <c r="Q147" s="161">
        <v>3</v>
      </c>
      <c r="R147" s="161"/>
      <c r="S147" s="161" t="str">
        <f>IF($R$145&gt;=$Q147,IF(VLOOKUP($Q147,Data!$C$144:$G$154,4,FALSE)="","",VLOOKUP($Q147,Data!$C$144:$G$154,4,FALSE)),"")</f>
        <v xml:space="preserve">    Purchase/Acquisition of Intangibles</v>
      </c>
      <c r="T147" s="161" t="str">
        <f>IF($R$145&gt;=$Q147,IF(VLOOKUP($Q147,Data!$C$144:$G$154,5,FALSE)="","",VLOOKUP($Q147,Data!$C$144:$G$154,5,FALSE)),"")</f>
        <v xml:space="preserve">    Purchase/Acquisition of Intangibles</v>
      </c>
      <c r="U147" s="161"/>
      <c r="V147" s="161"/>
      <c r="W147" s="161"/>
      <c r="X147" s="161"/>
      <c r="Y147" s="161"/>
      <c r="Z147" s="161"/>
      <c r="AA147" s="161"/>
      <c r="AB147" s="161"/>
      <c r="AC147" s="161"/>
      <c r="AD147" s="161"/>
      <c r="AE147" s="199">
        <f>IF(AND($R$145&gt;=$Q147,Readme!$AO$8+Readme!$AO$12&gt;=Calculations!AE$2),VLOOKUP(Calculations!$S147,Data!$F$144:$S$154,4+Calculations!AE$2,FALSE),"")</f>
        <v>0</v>
      </c>
      <c r="AF147" s="199">
        <f>IF(AND($R$145&gt;=$Q147,Readme!$AO$8+Readme!$AO$12&gt;=Calculations!AF$2),VLOOKUP(Calculations!$S147,Data!$F$144:$S$154,4+Calculations!AF$2,FALSE),"")</f>
        <v>0</v>
      </c>
      <c r="AG147" s="199">
        <f>IF(AND($R$145&gt;=$Q147,Readme!$AO$8+Readme!$AO$12&gt;=Calculations!AG$2),VLOOKUP(Calculations!$S147,Data!$F$144:$S$154,4+Calculations!AG$2,FALSE),"")</f>
        <v>0</v>
      </c>
      <c r="AH147" s="199">
        <f>IF(AND($R$145&gt;=$Q147,Readme!$AO$8+Readme!$AO$12&gt;=Calculations!AH$2),VLOOKUP(Calculations!$S147,Data!$F$144:$S$154,4+Calculations!AH$2,FALSE),"")</f>
        <v>0</v>
      </c>
      <c r="AI147" s="199">
        <f>IF(AND($R$145&gt;=$Q147,Readme!$AO$8+Readme!$AO$12&gt;=Calculations!AI$2),VLOOKUP(Calculations!$S147,Data!$F$144:$S$154,4+Calculations!AI$2,FALSE),"")</f>
        <v>0</v>
      </c>
      <c r="AJ147" s="199">
        <f>IF(AND($R$145&gt;=$Q147,Readme!$AO$8+Readme!$AO$12&gt;=Calculations!AJ$2),VLOOKUP(Calculations!$S147,Data!$F$144:$S$154,4+Calculations!AJ$2,FALSE),"")</f>
        <v>0</v>
      </c>
      <c r="AK147" s="199">
        <f>IF(AND($R$145&gt;=$Q147,Readme!$AO$8+Readme!$AO$12&gt;=Calculations!AK$2),VLOOKUP(Calculations!$S147,Data!$F$144:$S$154,4+Calculations!AK$2,FALSE),"")</f>
        <v>0</v>
      </c>
      <c r="AL147" s="199">
        <f>IF(AND($R$145&gt;=$Q147,Readme!$AO$8+Readme!$AO$12&gt;=Calculations!AL$2),VLOOKUP(Calculations!$S147,Data!$F$144:$S$154,4+Calculations!AL$2,FALSE),"")</f>
        <v>0</v>
      </c>
      <c r="AM147" s="199" t="str">
        <f>IF(AND($R$145&gt;=$Q147,Readme!$AO$8+Readme!$AO$12&gt;=Calculations!AM$2),VLOOKUP(Calculations!$S147,Data!$F$144:$S$154,4+Calculations!AM$2,FALSE),"")</f>
        <v/>
      </c>
      <c r="AN147" s="199" t="str">
        <f>IF(AND($R$145&gt;=$Q147,Readme!$AO$8+Readme!$AO$12&gt;=Calculations!AN$2),VLOOKUP(Calculations!$S147,Data!$F$144:$S$154,4+Calculations!AN$2,FALSE),"")</f>
        <v/>
      </c>
      <c r="AO147" s="161"/>
      <c r="AP147" s="195"/>
    </row>
    <row r="148" spans="2:42">
      <c r="B148" s="189"/>
      <c r="C148" s="161"/>
      <c r="D148" s="161"/>
      <c r="E148" s="161"/>
      <c r="F148" s="161"/>
      <c r="G148" s="161"/>
      <c r="H148" s="161"/>
      <c r="I148" s="161"/>
      <c r="J148" s="161"/>
      <c r="K148" s="161"/>
      <c r="L148" s="161"/>
      <c r="M148" s="161"/>
      <c r="N148" s="161"/>
      <c r="O148" s="161">
        <v>24</v>
      </c>
      <c r="P148" s="161"/>
      <c r="Q148" s="161">
        <v>4</v>
      </c>
      <c r="R148" s="161"/>
      <c r="S148" s="161" t="str">
        <f>IF($R$145&gt;=$Q148,IF(VLOOKUP($Q148,Data!$C$144:$G$154,4,FALSE)="","",VLOOKUP($Q148,Data!$C$144:$G$154,4,FALSE)),"")</f>
        <v>Other Investing Cash Flow Items, Total</v>
      </c>
      <c r="T148" s="161" t="str">
        <f>IF($R$145&gt;=$Q148,IF(VLOOKUP($Q148,Data!$C$144:$G$154,5,FALSE)="","",VLOOKUP($Q148,Data!$C$144:$G$154,5,FALSE)),"")</f>
        <v/>
      </c>
      <c r="U148" s="161"/>
      <c r="V148" s="161"/>
      <c r="W148" s="161"/>
      <c r="X148" s="161"/>
      <c r="Y148" s="161"/>
      <c r="Z148" s="161"/>
      <c r="AA148" s="161"/>
      <c r="AB148" s="161"/>
      <c r="AC148" s="161"/>
      <c r="AD148" s="161"/>
      <c r="AE148" s="199">
        <f>IF(AND($R$145&gt;=$Q148,Readme!$AO$8+Readme!$AO$12&gt;=Calculations!AE$2),VLOOKUP(Calculations!$S148,Data!$F$144:$S$154,4+Calculations!AE$2,FALSE),"")</f>
        <v>0</v>
      </c>
      <c r="AF148" s="199">
        <f>IF(AND($R$145&gt;=$Q148,Readme!$AO$8+Readme!$AO$12&gt;=Calculations!AF$2),VLOOKUP(Calculations!$S148,Data!$F$144:$S$154,4+Calculations!AF$2,FALSE),"")</f>
        <v>0</v>
      </c>
      <c r="AG148" s="199">
        <f>IF(AND($R$145&gt;=$Q148,Readme!$AO$8+Readme!$AO$12&gt;=Calculations!AG$2),VLOOKUP(Calculations!$S148,Data!$F$144:$S$154,4+Calculations!AG$2,FALSE),"")</f>
        <v>0</v>
      </c>
      <c r="AH148" s="199">
        <f>IF(AND($R$145&gt;=$Q148,Readme!$AO$8+Readme!$AO$12&gt;=Calculations!AH$2),VLOOKUP(Calculations!$S148,Data!$F$144:$S$154,4+Calculations!AH$2,FALSE),"")</f>
        <v>0</v>
      </c>
      <c r="AI148" s="199">
        <f>IF(AND($R$145&gt;=$Q148,Readme!$AO$8+Readme!$AO$12&gt;=Calculations!AI$2),VLOOKUP(Calculations!$S148,Data!$F$144:$S$154,4+Calculations!AI$2,FALSE),"")</f>
        <v>0</v>
      </c>
      <c r="AJ148" s="199">
        <f>IF(AND($R$145&gt;=$Q148,Readme!$AO$8+Readme!$AO$12&gt;=Calculations!AJ$2),VLOOKUP(Calculations!$S148,Data!$F$144:$S$154,4+Calculations!AJ$2,FALSE),"")</f>
        <v>0</v>
      </c>
      <c r="AK148" s="199">
        <f>IF(AND($R$145&gt;=$Q148,Readme!$AO$8+Readme!$AO$12&gt;=Calculations!AK$2),VLOOKUP(Calculations!$S148,Data!$F$144:$S$154,4+Calculations!AK$2,FALSE),"")</f>
        <v>0</v>
      </c>
      <c r="AL148" s="199">
        <f>IF(AND($R$145&gt;=$Q148,Readme!$AO$8+Readme!$AO$12&gt;=Calculations!AL$2),VLOOKUP(Calculations!$S148,Data!$F$144:$S$154,4+Calculations!AL$2,FALSE),"")</f>
        <v>0</v>
      </c>
      <c r="AM148" s="199" t="str">
        <f>IF(AND($R$145&gt;=$Q148,Readme!$AO$8+Readme!$AO$12&gt;=Calculations!AM$2),VLOOKUP(Calculations!$S148,Data!$F$144:$S$154,4+Calculations!AM$2,FALSE),"")</f>
        <v/>
      </c>
      <c r="AN148" s="199" t="str">
        <f>IF(AND($R$145&gt;=$Q148,Readme!$AO$8+Readme!$AO$12&gt;=Calculations!AN$2),VLOOKUP(Calculations!$S148,Data!$F$144:$S$154,4+Calculations!AN$2,FALSE),"")</f>
        <v/>
      </c>
      <c r="AO148" s="161"/>
      <c r="AP148" s="195"/>
    </row>
    <row r="149" spans="2:42">
      <c r="B149" s="189"/>
      <c r="C149" s="161"/>
      <c r="D149" s="161"/>
      <c r="E149" s="161"/>
      <c r="F149" s="161"/>
      <c r="G149" s="161"/>
      <c r="H149" s="161"/>
      <c r="I149" s="161"/>
      <c r="J149" s="161"/>
      <c r="K149" s="161"/>
      <c r="L149" s="161"/>
      <c r="M149" s="161"/>
      <c r="N149" s="161"/>
      <c r="O149" s="161">
        <v>25</v>
      </c>
      <c r="P149" s="161"/>
      <c r="Q149" s="161">
        <v>5</v>
      </c>
      <c r="R149" s="161"/>
      <c r="S149" s="161" t="str">
        <f>IF($R$145&gt;=$Q149,IF(VLOOKUP($Q149,Data!$C$144:$G$154,4,FALSE)="","",VLOOKUP($Q149,Data!$C$144:$G$154,4,FALSE)),"")</f>
        <v xml:space="preserve">    Acquisition of Business</v>
      </c>
      <c r="T149" s="161" t="str">
        <f>IF($R$145&gt;=$Q149,IF(VLOOKUP($Q149,Data!$C$144:$G$154,5,FALSE)="","",VLOOKUP($Q149,Data!$C$144:$G$154,5,FALSE)),"")</f>
        <v xml:space="preserve">    Acquisition of Business</v>
      </c>
      <c r="U149" s="161"/>
      <c r="V149" s="161"/>
      <c r="W149" s="161"/>
      <c r="X149" s="161"/>
      <c r="Y149" s="161"/>
      <c r="Z149" s="161"/>
      <c r="AA149" s="161"/>
      <c r="AB149" s="161"/>
      <c r="AC149" s="161"/>
      <c r="AD149" s="161"/>
      <c r="AE149" s="199">
        <f>IF(AND($R$145&gt;=$Q149,Readme!$AO$8+Readme!$AO$12&gt;=Calculations!AE$2),VLOOKUP(Calculations!$S149,Data!$F$144:$S$154,4+Calculations!AE$2,FALSE),"")</f>
        <v>0</v>
      </c>
      <c r="AF149" s="199">
        <f>IF(AND($R$145&gt;=$Q149,Readme!$AO$8+Readme!$AO$12&gt;=Calculations!AF$2),VLOOKUP(Calculations!$S149,Data!$F$144:$S$154,4+Calculations!AF$2,FALSE),"")</f>
        <v>0</v>
      </c>
      <c r="AG149" s="199">
        <f>IF(AND($R$145&gt;=$Q149,Readme!$AO$8+Readme!$AO$12&gt;=Calculations!AG$2),VLOOKUP(Calculations!$S149,Data!$F$144:$S$154,4+Calculations!AG$2,FALSE),"")</f>
        <v>0</v>
      </c>
      <c r="AH149" s="199">
        <f>IF(AND($R$145&gt;=$Q149,Readme!$AO$8+Readme!$AO$12&gt;=Calculations!AH$2),VLOOKUP(Calculations!$S149,Data!$F$144:$S$154,4+Calculations!AH$2,FALSE),"")</f>
        <v>0</v>
      </c>
      <c r="AI149" s="199">
        <f>IF(AND($R$145&gt;=$Q149,Readme!$AO$8+Readme!$AO$12&gt;=Calculations!AI$2),VLOOKUP(Calculations!$S149,Data!$F$144:$S$154,4+Calculations!AI$2,FALSE),"")</f>
        <v>0</v>
      </c>
      <c r="AJ149" s="199">
        <f>IF(AND($R$145&gt;=$Q149,Readme!$AO$8+Readme!$AO$12&gt;=Calculations!AJ$2),VLOOKUP(Calculations!$S149,Data!$F$144:$S$154,4+Calculations!AJ$2,FALSE),"")</f>
        <v>0</v>
      </c>
      <c r="AK149" s="199">
        <f>IF(AND($R$145&gt;=$Q149,Readme!$AO$8+Readme!$AO$12&gt;=Calculations!AK$2),VLOOKUP(Calculations!$S149,Data!$F$144:$S$154,4+Calculations!AK$2,FALSE),"")</f>
        <v>0</v>
      </c>
      <c r="AL149" s="199">
        <f>IF(AND($R$145&gt;=$Q149,Readme!$AO$8+Readme!$AO$12&gt;=Calculations!AL$2),VLOOKUP(Calculations!$S149,Data!$F$144:$S$154,4+Calculations!AL$2,FALSE),"")</f>
        <v>0</v>
      </c>
      <c r="AM149" s="199" t="str">
        <f>IF(AND($R$145&gt;=$Q149,Readme!$AO$8+Readme!$AO$12&gt;=Calculations!AM$2),VLOOKUP(Calculations!$S149,Data!$F$144:$S$154,4+Calculations!AM$2,FALSE),"")</f>
        <v/>
      </c>
      <c r="AN149" s="199" t="str">
        <f>IF(AND($R$145&gt;=$Q149,Readme!$AO$8+Readme!$AO$12&gt;=Calculations!AN$2),VLOOKUP(Calculations!$S149,Data!$F$144:$S$154,4+Calculations!AN$2,FALSE),"")</f>
        <v/>
      </c>
      <c r="AO149" s="161"/>
      <c r="AP149" s="195"/>
    </row>
    <row r="150" spans="2:42">
      <c r="B150" s="189"/>
      <c r="C150" s="161"/>
      <c r="D150" s="161"/>
      <c r="E150" s="161"/>
      <c r="F150" s="161"/>
      <c r="G150" s="161"/>
      <c r="H150" s="161"/>
      <c r="I150" s="161"/>
      <c r="J150" s="161"/>
      <c r="K150" s="161"/>
      <c r="L150" s="161"/>
      <c r="M150" s="161"/>
      <c r="N150" s="161"/>
      <c r="O150" s="161">
        <v>26</v>
      </c>
      <c r="P150" s="161"/>
      <c r="Q150" s="161">
        <v>6</v>
      </c>
      <c r="R150" s="161"/>
      <c r="S150" s="161" t="str">
        <f>IF($R$145&gt;=$Q150,IF(VLOOKUP($Q150,Data!$C$144:$G$154,4,FALSE)="","",VLOOKUP($Q150,Data!$C$144:$G$154,4,FALSE)),"")</f>
        <v xml:space="preserve">    Sale of Fixed Assets</v>
      </c>
      <c r="T150" s="161" t="str">
        <f>IF($R$145&gt;=$Q150,IF(VLOOKUP($Q150,Data!$C$144:$G$154,5,FALSE)="","",VLOOKUP($Q150,Data!$C$144:$G$154,5,FALSE)),"")</f>
        <v xml:space="preserve">    Sale of Fixed Assets</v>
      </c>
      <c r="U150" s="161"/>
      <c r="V150" s="161"/>
      <c r="W150" s="161"/>
      <c r="X150" s="161"/>
      <c r="Y150" s="161"/>
      <c r="Z150" s="161"/>
      <c r="AA150" s="161"/>
      <c r="AB150" s="161"/>
      <c r="AC150" s="161"/>
      <c r="AD150" s="161"/>
      <c r="AE150" s="199">
        <f>IF(AND($R$145&gt;=$Q150,Readme!$AO$8+Readme!$AO$12&gt;=Calculations!AE$2),VLOOKUP(Calculations!$S150,Data!$F$144:$S$154,4+Calculations!AE$2,FALSE),"")</f>
        <v>0</v>
      </c>
      <c r="AF150" s="199">
        <f>IF(AND($R$145&gt;=$Q150,Readme!$AO$8+Readme!$AO$12&gt;=Calculations!AF$2),VLOOKUP(Calculations!$S150,Data!$F$144:$S$154,4+Calculations!AF$2,FALSE),"")</f>
        <v>0</v>
      </c>
      <c r="AG150" s="199">
        <f>IF(AND($R$145&gt;=$Q150,Readme!$AO$8+Readme!$AO$12&gt;=Calculations!AG$2),VLOOKUP(Calculations!$S150,Data!$F$144:$S$154,4+Calculations!AG$2,FALSE),"")</f>
        <v>0</v>
      </c>
      <c r="AH150" s="199">
        <f>IF(AND($R$145&gt;=$Q150,Readme!$AO$8+Readme!$AO$12&gt;=Calculations!AH$2),VLOOKUP(Calculations!$S150,Data!$F$144:$S$154,4+Calculations!AH$2,FALSE),"")</f>
        <v>0</v>
      </c>
      <c r="AI150" s="199">
        <f>IF(AND($R$145&gt;=$Q150,Readme!$AO$8+Readme!$AO$12&gt;=Calculations!AI$2),VLOOKUP(Calculations!$S150,Data!$F$144:$S$154,4+Calculations!AI$2,FALSE),"")</f>
        <v>0</v>
      </c>
      <c r="AJ150" s="199">
        <f>IF(AND($R$145&gt;=$Q150,Readme!$AO$8+Readme!$AO$12&gt;=Calculations!AJ$2),VLOOKUP(Calculations!$S150,Data!$F$144:$S$154,4+Calculations!AJ$2,FALSE),"")</f>
        <v>0</v>
      </c>
      <c r="AK150" s="199">
        <f>IF(AND($R$145&gt;=$Q150,Readme!$AO$8+Readme!$AO$12&gt;=Calculations!AK$2),VLOOKUP(Calculations!$S150,Data!$F$144:$S$154,4+Calculations!AK$2,FALSE),"")</f>
        <v>0</v>
      </c>
      <c r="AL150" s="199">
        <f>IF(AND($R$145&gt;=$Q150,Readme!$AO$8+Readme!$AO$12&gt;=Calculations!AL$2),VLOOKUP(Calculations!$S150,Data!$F$144:$S$154,4+Calculations!AL$2,FALSE),"")</f>
        <v>0</v>
      </c>
      <c r="AM150" s="199" t="str">
        <f>IF(AND($R$145&gt;=$Q150,Readme!$AO$8+Readme!$AO$12&gt;=Calculations!AM$2),VLOOKUP(Calculations!$S150,Data!$F$144:$S$154,4+Calculations!AM$2,FALSE),"")</f>
        <v/>
      </c>
      <c r="AN150" s="199" t="str">
        <f>IF(AND($R$145&gt;=$Q150,Readme!$AO$8+Readme!$AO$12&gt;=Calculations!AN$2),VLOOKUP(Calculations!$S150,Data!$F$144:$S$154,4+Calculations!AN$2,FALSE),"")</f>
        <v/>
      </c>
      <c r="AO150" s="161"/>
      <c r="AP150" s="195"/>
    </row>
    <row r="151" spans="2:42">
      <c r="B151" s="189"/>
      <c r="C151" s="161"/>
      <c r="D151" s="161"/>
      <c r="E151" s="161"/>
      <c r="F151" s="161"/>
      <c r="G151" s="161"/>
      <c r="H151" s="161"/>
      <c r="I151" s="161"/>
      <c r="J151" s="161"/>
      <c r="K151" s="161"/>
      <c r="L151" s="161"/>
      <c r="M151" s="161"/>
      <c r="N151" s="161"/>
      <c r="O151" s="161">
        <v>27</v>
      </c>
      <c r="P151" s="161"/>
      <c r="Q151" s="161">
        <v>7</v>
      </c>
      <c r="R151" s="161"/>
      <c r="S151" s="161" t="str">
        <f>IF($R$145&gt;=$Q151,IF(VLOOKUP($Q151,Data!$C$144:$G$154,4,FALSE)="","",VLOOKUP($Q151,Data!$C$144:$G$154,4,FALSE)),"")</f>
        <v xml:space="preserve">    Sale/Maturity of Investment</v>
      </c>
      <c r="T151" s="161" t="str">
        <f>IF($R$145&gt;=$Q151,IF(VLOOKUP($Q151,Data!$C$144:$G$154,5,FALSE)="","",VLOOKUP($Q151,Data!$C$144:$G$154,5,FALSE)),"")</f>
        <v xml:space="preserve">    Sale/Maturity of Investment</v>
      </c>
      <c r="U151" s="161"/>
      <c r="V151" s="161"/>
      <c r="W151" s="161"/>
      <c r="X151" s="161"/>
      <c r="Y151" s="161"/>
      <c r="Z151" s="161"/>
      <c r="AA151" s="161"/>
      <c r="AB151" s="161"/>
      <c r="AC151" s="161"/>
      <c r="AD151" s="161"/>
      <c r="AE151" s="199">
        <f>IF(AND($R$145&gt;=$Q151,Readme!$AO$8+Readme!$AO$12&gt;=Calculations!AE$2),VLOOKUP(Calculations!$S151,Data!$F$144:$S$154,4+Calculations!AE$2,FALSE),"")</f>
        <v>0</v>
      </c>
      <c r="AF151" s="199">
        <f>IF(AND($R$145&gt;=$Q151,Readme!$AO$8+Readme!$AO$12&gt;=Calculations!AF$2),VLOOKUP(Calculations!$S151,Data!$F$144:$S$154,4+Calculations!AF$2,FALSE),"")</f>
        <v>0</v>
      </c>
      <c r="AG151" s="199">
        <f>IF(AND($R$145&gt;=$Q151,Readme!$AO$8+Readme!$AO$12&gt;=Calculations!AG$2),VLOOKUP(Calculations!$S151,Data!$F$144:$S$154,4+Calculations!AG$2,FALSE),"")</f>
        <v>0</v>
      </c>
      <c r="AH151" s="199">
        <f>IF(AND($R$145&gt;=$Q151,Readme!$AO$8+Readme!$AO$12&gt;=Calculations!AH$2),VLOOKUP(Calculations!$S151,Data!$F$144:$S$154,4+Calculations!AH$2,FALSE),"")</f>
        <v>0</v>
      </c>
      <c r="AI151" s="199">
        <f>IF(AND($R$145&gt;=$Q151,Readme!$AO$8+Readme!$AO$12&gt;=Calculations!AI$2),VLOOKUP(Calculations!$S151,Data!$F$144:$S$154,4+Calculations!AI$2,FALSE),"")</f>
        <v>0</v>
      </c>
      <c r="AJ151" s="199">
        <f>IF(AND($R$145&gt;=$Q151,Readme!$AO$8+Readme!$AO$12&gt;=Calculations!AJ$2),VLOOKUP(Calculations!$S151,Data!$F$144:$S$154,4+Calculations!AJ$2,FALSE),"")</f>
        <v>0</v>
      </c>
      <c r="AK151" s="199">
        <f>IF(AND($R$145&gt;=$Q151,Readme!$AO$8+Readme!$AO$12&gt;=Calculations!AK$2),VLOOKUP(Calculations!$S151,Data!$F$144:$S$154,4+Calculations!AK$2,FALSE),"")</f>
        <v>0</v>
      </c>
      <c r="AL151" s="199">
        <f>IF(AND($R$145&gt;=$Q151,Readme!$AO$8+Readme!$AO$12&gt;=Calculations!AL$2),VLOOKUP(Calculations!$S151,Data!$F$144:$S$154,4+Calculations!AL$2,FALSE),"")</f>
        <v>0</v>
      </c>
      <c r="AM151" s="199" t="str">
        <f>IF(AND($R$145&gt;=$Q151,Readme!$AO$8+Readme!$AO$12&gt;=Calculations!AM$2),VLOOKUP(Calculations!$S151,Data!$F$144:$S$154,4+Calculations!AM$2,FALSE),"")</f>
        <v/>
      </c>
      <c r="AN151" s="199" t="str">
        <f>IF(AND($R$145&gt;=$Q151,Readme!$AO$8+Readme!$AO$12&gt;=Calculations!AN$2),VLOOKUP(Calculations!$S151,Data!$F$144:$S$154,4+Calculations!AN$2,FALSE),"")</f>
        <v/>
      </c>
      <c r="AO151" s="161"/>
      <c r="AP151" s="195"/>
    </row>
    <row r="152" spans="2:42">
      <c r="B152" s="189"/>
      <c r="C152" s="161"/>
      <c r="D152" s="161"/>
      <c r="E152" s="161"/>
      <c r="F152" s="161"/>
      <c r="G152" s="161"/>
      <c r="H152" s="161"/>
      <c r="I152" s="161"/>
      <c r="J152" s="161"/>
      <c r="K152" s="161"/>
      <c r="L152" s="161"/>
      <c r="M152" s="161"/>
      <c r="N152" s="161"/>
      <c r="O152" s="161">
        <v>28</v>
      </c>
      <c r="P152" s="161"/>
      <c r="Q152" s="161">
        <v>8</v>
      </c>
      <c r="R152" s="161"/>
      <c r="S152" s="161" t="str">
        <f>IF($R$145&gt;=$Q152,IF(VLOOKUP($Q152,Data!$C$144:$G$154,4,FALSE)="","",VLOOKUP($Q152,Data!$C$144:$G$154,4,FALSE)),"")</f>
        <v xml:space="preserve">    Investment, Net</v>
      </c>
      <c r="T152" s="161" t="str">
        <f>IF($R$145&gt;=$Q152,IF(VLOOKUP($Q152,Data!$C$144:$G$154,5,FALSE)="","",VLOOKUP($Q152,Data!$C$144:$G$154,5,FALSE)),"")</f>
        <v xml:space="preserve">    Investment, Net</v>
      </c>
      <c r="U152" s="161"/>
      <c r="V152" s="161"/>
      <c r="W152" s="161"/>
      <c r="X152" s="161"/>
      <c r="Y152" s="161"/>
      <c r="Z152" s="161"/>
      <c r="AA152" s="161"/>
      <c r="AB152" s="161"/>
      <c r="AC152" s="161"/>
      <c r="AD152" s="161"/>
      <c r="AE152" s="199">
        <f>IF(AND($R$145&gt;=$Q152,Readme!$AO$8+Readme!$AO$12&gt;=Calculations!AE$2),VLOOKUP(Calculations!$S152,Data!$F$144:$S$154,4+Calculations!AE$2,FALSE),"")</f>
        <v>0</v>
      </c>
      <c r="AF152" s="199">
        <f>IF(AND($R$145&gt;=$Q152,Readme!$AO$8+Readme!$AO$12&gt;=Calculations!AF$2),VLOOKUP(Calculations!$S152,Data!$F$144:$S$154,4+Calculations!AF$2,FALSE),"")</f>
        <v>0</v>
      </c>
      <c r="AG152" s="199">
        <f>IF(AND($R$145&gt;=$Q152,Readme!$AO$8+Readme!$AO$12&gt;=Calculations!AG$2),VLOOKUP(Calculations!$S152,Data!$F$144:$S$154,4+Calculations!AG$2,FALSE),"")</f>
        <v>0</v>
      </c>
      <c r="AH152" s="199">
        <f>IF(AND($R$145&gt;=$Q152,Readme!$AO$8+Readme!$AO$12&gt;=Calculations!AH$2),VLOOKUP(Calculations!$S152,Data!$F$144:$S$154,4+Calculations!AH$2,FALSE),"")</f>
        <v>0</v>
      </c>
      <c r="AI152" s="199">
        <f>IF(AND($R$145&gt;=$Q152,Readme!$AO$8+Readme!$AO$12&gt;=Calculations!AI$2),VLOOKUP(Calculations!$S152,Data!$F$144:$S$154,4+Calculations!AI$2,FALSE),"")</f>
        <v>0</v>
      </c>
      <c r="AJ152" s="199">
        <f>IF(AND($R$145&gt;=$Q152,Readme!$AO$8+Readme!$AO$12&gt;=Calculations!AJ$2),VLOOKUP(Calculations!$S152,Data!$F$144:$S$154,4+Calculations!AJ$2,FALSE),"")</f>
        <v>0</v>
      </c>
      <c r="AK152" s="199">
        <f>IF(AND($R$145&gt;=$Q152,Readme!$AO$8+Readme!$AO$12&gt;=Calculations!AK$2),VLOOKUP(Calculations!$S152,Data!$F$144:$S$154,4+Calculations!AK$2,FALSE),"")</f>
        <v>0</v>
      </c>
      <c r="AL152" s="199">
        <f>IF(AND($R$145&gt;=$Q152,Readme!$AO$8+Readme!$AO$12&gt;=Calculations!AL$2),VLOOKUP(Calculations!$S152,Data!$F$144:$S$154,4+Calculations!AL$2,FALSE),"")</f>
        <v>0</v>
      </c>
      <c r="AM152" s="199" t="str">
        <f>IF(AND($R$145&gt;=$Q152,Readme!$AO$8+Readme!$AO$12&gt;=Calculations!AM$2),VLOOKUP(Calculations!$S152,Data!$F$144:$S$154,4+Calculations!AM$2,FALSE),"")</f>
        <v/>
      </c>
      <c r="AN152" s="199" t="str">
        <f>IF(AND($R$145&gt;=$Q152,Readme!$AO$8+Readme!$AO$12&gt;=Calculations!AN$2),VLOOKUP(Calculations!$S152,Data!$F$144:$S$154,4+Calculations!AN$2,FALSE),"")</f>
        <v/>
      </c>
      <c r="AO152" s="161"/>
      <c r="AP152" s="195"/>
    </row>
    <row r="153" spans="2:42">
      <c r="B153" s="189"/>
      <c r="C153" s="161"/>
      <c r="D153" s="161"/>
      <c r="E153" s="161"/>
      <c r="F153" s="161"/>
      <c r="G153" s="161"/>
      <c r="H153" s="161"/>
      <c r="I153" s="161"/>
      <c r="J153" s="161"/>
      <c r="K153" s="161"/>
      <c r="L153" s="161"/>
      <c r="M153" s="161"/>
      <c r="N153" s="161"/>
      <c r="O153" s="161">
        <v>29</v>
      </c>
      <c r="P153" s="161"/>
      <c r="Q153" s="161">
        <v>9</v>
      </c>
      <c r="R153" s="161"/>
      <c r="S153" s="161" t="str">
        <f>IF($R$145&gt;=$Q153,IF(VLOOKUP($Q153,Data!$C$144:$G$154,4,FALSE)="","",VLOOKUP($Q153,Data!$C$144:$G$154,4,FALSE)),"")</f>
        <v xml:space="preserve">    Purchase of Investments</v>
      </c>
      <c r="T153" s="161" t="str">
        <f>IF($R$145&gt;=$Q153,IF(VLOOKUP($Q153,Data!$C$144:$G$154,5,FALSE)="","",VLOOKUP($Q153,Data!$C$144:$G$154,5,FALSE)),"")</f>
        <v xml:space="preserve">    Purchase of Investments</v>
      </c>
      <c r="U153" s="161"/>
      <c r="V153" s="161"/>
      <c r="W153" s="161"/>
      <c r="X153" s="161"/>
      <c r="Y153" s="161"/>
      <c r="Z153" s="161"/>
      <c r="AA153" s="161"/>
      <c r="AB153" s="161"/>
      <c r="AC153" s="161"/>
      <c r="AD153" s="161"/>
      <c r="AE153" s="199">
        <f>IF(AND($R$145&gt;=$Q153,Readme!$AO$8+Readme!$AO$12&gt;=Calculations!AE$2),VLOOKUP(Calculations!$S153,Data!$F$144:$S$154,4+Calculations!AE$2,FALSE),"")</f>
        <v>0</v>
      </c>
      <c r="AF153" s="199">
        <f>IF(AND($R$145&gt;=$Q153,Readme!$AO$8+Readme!$AO$12&gt;=Calculations!AF$2),VLOOKUP(Calculations!$S153,Data!$F$144:$S$154,4+Calculations!AF$2,FALSE),"")</f>
        <v>0</v>
      </c>
      <c r="AG153" s="199">
        <f>IF(AND($R$145&gt;=$Q153,Readme!$AO$8+Readme!$AO$12&gt;=Calculations!AG$2),VLOOKUP(Calculations!$S153,Data!$F$144:$S$154,4+Calculations!AG$2,FALSE),"")</f>
        <v>0</v>
      </c>
      <c r="AH153" s="199">
        <f>IF(AND($R$145&gt;=$Q153,Readme!$AO$8+Readme!$AO$12&gt;=Calculations!AH$2),VLOOKUP(Calculations!$S153,Data!$F$144:$S$154,4+Calculations!AH$2,FALSE),"")</f>
        <v>0</v>
      </c>
      <c r="AI153" s="199">
        <f>IF(AND($R$145&gt;=$Q153,Readme!$AO$8+Readme!$AO$12&gt;=Calculations!AI$2),VLOOKUP(Calculations!$S153,Data!$F$144:$S$154,4+Calculations!AI$2,FALSE),"")</f>
        <v>0</v>
      </c>
      <c r="AJ153" s="199">
        <f>IF(AND($R$145&gt;=$Q153,Readme!$AO$8+Readme!$AO$12&gt;=Calculations!AJ$2),VLOOKUP(Calculations!$S153,Data!$F$144:$S$154,4+Calculations!AJ$2,FALSE),"")</f>
        <v>0</v>
      </c>
      <c r="AK153" s="199">
        <f>IF(AND($R$145&gt;=$Q153,Readme!$AO$8+Readme!$AO$12&gt;=Calculations!AK$2),VLOOKUP(Calculations!$S153,Data!$F$144:$S$154,4+Calculations!AK$2,FALSE),"")</f>
        <v>0</v>
      </c>
      <c r="AL153" s="199">
        <f>IF(AND($R$145&gt;=$Q153,Readme!$AO$8+Readme!$AO$12&gt;=Calculations!AL$2),VLOOKUP(Calculations!$S153,Data!$F$144:$S$154,4+Calculations!AL$2,FALSE),"")</f>
        <v>0</v>
      </c>
      <c r="AM153" s="199" t="str">
        <f>IF(AND($R$145&gt;=$Q153,Readme!$AO$8+Readme!$AO$12&gt;=Calculations!AM$2),VLOOKUP(Calculations!$S153,Data!$F$144:$S$154,4+Calculations!AM$2,FALSE),"")</f>
        <v/>
      </c>
      <c r="AN153" s="199" t="str">
        <f>IF(AND($R$145&gt;=$Q153,Readme!$AO$8+Readme!$AO$12&gt;=Calculations!AN$2),VLOOKUP(Calculations!$S153,Data!$F$144:$S$154,4+Calculations!AN$2,FALSE),"")</f>
        <v/>
      </c>
      <c r="AO153" s="161"/>
      <c r="AP153" s="195"/>
    </row>
    <row r="154" spans="2:42">
      <c r="B154" s="189"/>
      <c r="C154" s="161"/>
      <c r="D154" s="161"/>
      <c r="E154" s="161"/>
      <c r="F154" s="161"/>
      <c r="G154" s="161"/>
      <c r="H154" s="161"/>
      <c r="I154" s="161"/>
      <c r="J154" s="161"/>
      <c r="K154" s="161"/>
      <c r="L154" s="161"/>
      <c r="M154" s="161"/>
      <c r="N154" s="161"/>
      <c r="O154" s="161">
        <v>30</v>
      </c>
      <c r="P154" s="161"/>
      <c r="Q154" s="161">
        <v>10</v>
      </c>
      <c r="R154" s="161"/>
      <c r="S154" s="161" t="str">
        <f>IF($R$145&gt;=$Q154,IF(VLOOKUP($Q154,Data!$C$144:$G$154,4,FALSE)="","",VLOOKUP($Q154,Data!$C$144:$G$154,4,FALSE)),"")</f>
        <v xml:space="preserve">    Sale of Intangible Assets</v>
      </c>
      <c r="T154" s="161" t="str">
        <f>IF($R$145&gt;=$Q154,IF(VLOOKUP($Q154,Data!$C$144:$G$154,5,FALSE)="","",VLOOKUP($Q154,Data!$C$144:$G$154,5,FALSE)),"")</f>
        <v xml:space="preserve">    Sale of Intangible Assets</v>
      </c>
      <c r="U154" s="161"/>
      <c r="V154" s="161"/>
      <c r="W154" s="161"/>
      <c r="X154" s="161"/>
      <c r="Y154" s="161"/>
      <c r="Z154" s="161"/>
      <c r="AA154" s="161"/>
      <c r="AB154" s="161"/>
      <c r="AC154" s="161"/>
      <c r="AD154" s="161"/>
      <c r="AE154" s="199">
        <f>IF(AND($R$145&gt;=$Q154,Readme!$AO$8+Readme!$AO$12&gt;=Calculations!AE$2),VLOOKUP(Calculations!$S154,Data!$F$144:$S$154,4+Calculations!AE$2,FALSE),"")</f>
        <v>0</v>
      </c>
      <c r="AF154" s="199">
        <f>IF(AND($R$145&gt;=$Q154,Readme!$AO$8+Readme!$AO$12&gt;=Calculations!AF$2),VLOOKUP(Calculations!$S154,Data!$F$144:$S$154,4+Calculations!AF$2,FALSE),"")</f>
        <v>0</v>
      </c>
      <c r="AG154" s="199">
        <f>IF(AND($R$145&gt;=$Q154,Readme!$AO$8+Readme!$AO$12&gt;=Calculations!AG$2),VLOOKUP(Calculations!$S154,Data!$F$144:$S$154,4+Calculations!AG$2,FALSE),"")</f>
        <v>0</v>
      </c>
      <c r="AH154" s="199">
        <f>IF(AND($R$145&gt;=$Q154,Readme!$AO$8+Readme!$AO$12&gt;=Calculations!AH$2),VLOOKUP(Calculations!$S154,Data!$F$144:$S$154,4+Calculations!AH$2,FALSE),"")</f>
        <v>0</v>
      </c>
      <c r="AI154" s="199">
        <f>IF(AND($R$145&gt;=$Q154,Readme!$AO$8+Readme!$AO$12&gt;=Calculations!AI$2),VLOOKUP(Calculations!$S154,Data!$F$144:$S$154,4+Calculations!AI$2,FALSE),"")</f>
        <v>0</v>
      </c>
      <c r="AJ154" s="199">
        <f>IF(AND($R$145&gt;=$Q154,Readme!$AO$8+Readme!$AO$12&gt;=Calculations!AJ$2),VLOOKUP(Calculations!$S154,Data!$F$144:$S$154,4+Calculations!AJ$2,FALSE),"")</f>
        <v>0</v>
      </c>
      <c r="AK154" s="199">
        <f>IF(AND($R$145&gt;=$Q154,Readme!$AO$8+Readme!$AO$12&gt;=Calculations!AK$2),VLOOKUP(Calculations!$S154,Data!$F$144:$S$154,4+Calculations!AK$2,FALSE),"")</f>
        <v>0</v>
      </c>
      <c r="AL154" s="199">
        <f>IF(AND($R$145&gt;=$Q154,Readme!$AO$8+Readme!$AO$12&gt;=Calculations!AL$2),VLOOKUP(Calculations!$S154,Data!$F$144:$S$154,4+Calculations!AL$2,FALSE),"")</f>
        <v>0</v>
      </c>
      <c r="AM154" s="199" t="str">
        <f>IF(AND($R$145&gt;=$Q154,Readme!$AO$8+Readme!$AO$12&gt;=Calculations!AM$2),VLOOKUP(Calculations!$S154,Data!$F$144:$S$154,4+Calculations!AM$2,FALSE),"")</f>
        <v/>
      </c>
      <c r="AN154" s="199" t="str">
        <f>IF(AND($R$145&gt;=$Q154,Readme!$AO$8+Readme!$AO$12&gt;=Calculations!AN$2),VLOOKUP(Calculations!$S154,Data!$F$144:$S$154,4+Calculations!AN$2,FALSE),"")</f>
        <v/>
      </c>
      <c r="AO154" s="161"/>
      <c r="AP154" s="195"/>
    </row>
    <row r="155" spans="2:42">
      <c r="B155" s="189"/>
      <c r="C155" s="161"/>
      <c r="D155" s="161"/>
      <c r="E155" s="161"/>
      <c r="F155" s="161"/>
      <c r="G155" s="161"/>
      <c r="H155" s="161"/>
      <c r="I155" s="161"/>
      <c r="J155" s="161"/>
      <c r="K155" s="161"/>
      <c r="L155" s="161"/>
      <c r="M155" s="161"/>
      <c r="N155" s="161"/>
      <c r="O155" s="161">
        <v>31</v>
      </c>
      <c r="P155" s="161"/>
      <c r="Q155" s="161">
        <v>11</v>
      </c>
      <c r="R155" s="161"/>
      <c r="S155" s="161" t="str">
        <f>IF($R$145&gt;=$Q155,IF(VLOOKUP($Q155,Data!$C$144:$G$154,4,FALSE)="","",VLOOKUP($Q155,Data!$C$144:$G$154,4,FALSE)),"")</f>
        <v xml:space="preserve">    Other Investing Cash Flow</v>
      </c>
      <c r="T155" s="161" t="str">
        <f>IF($R$145&gt;=$Q155,IF(VLOOKUP($Q155,Data!$C$144:$G$154,5,FALSE)="","",VLOOKUP($Q155,Data!$C$144:$G$154,5,FALSE)),"")</f>
        <v xml:space="preserve">    Other Investing Cash Flow</v>
      </c>
      <c r="U155" s="161"/>
      <c r="V155" s="161"/>
      <c r="W155" s="161"/>
      <c r="X155" s="161"/>
      <c r="Y155" s="161"/>
      <c r="Z155" s="161"/>
      <c r="AA155" s="161"/>
      <c r="AB155" s="161"/>
      <c r="AC155" s="161"/>
      <c r="AD155" s="161"/>
      <c r="AE155" s="199">
        <f>IF(AND($R$145&gt;=$Q155,Readme!$AO$8+Readme!$AO$12&gt;=Calculations!AE$2),VLOOKUP(Calculations!$S155,Data!$F$144:$S$154,4+Calculations!AE$2,FALSE),"")</f>
        <v>0</v>
      </c>
      <c r="AF155" s="199">
        <f>IF(AND($R$145&gt;=$Q155,Readme!$AO$8+Readme!$AO$12&gt;=Calculations!AF$2),VLOOKUP(Calculations!$S155,Data!$F$144:$S$154,4+Calculations!AF$2,FALSE),"")</f>
        <v>0</v>
      </c>
      <c r="AG155" s="199">
        <f>IF(AND($R$145&gt;=$Q155,Readme!$AO$8+Readme!$AO$12&gt;=Calculations!AG$2),VLOOKUP(Calculations!$S155,Data!$F$144:$S$154,4+Calculations!AG$2,FALSE),"")</f>
        <v>0</v>
      </c>
      <c r="AH155" s="199">
        <f>IF(AND($R$145&gt;=$Q155,Readme!$AO$8+Readme!$AO$12&gt;=Calculations!AH$2),VLOOKUP(Calculations!$S155,Data!$F$144:$S$154,4+Calculations!AH$2,FALSE),"")</f>
        <v>0</v>
      </c>
      <c r="AI155" s="199">
        <f>IF(AND($R$145&gt;=$Q155,Readme!$AO$8+Readme!$AO$12&gt;=Calculations!AI$2),VLOOKUP(Calculations!$S155,Data!$F$144:$S$154,4+Calculations!AI$2,FALSE),"")</f>
        <v>0</v>
      </c>
      <c r="AJ155" s="199">
        <f>IF(AND($R$145&gt;=$Q155,Readme!$AO$8+Readme!$AO$12&gt;=Calculations!AJ$2),VLOOKUP(Calculations!$S155,Data!$F$144:$S$154,4+Calculations!AJ$2,FALSE),"")</f>
        <v>0</v>
      </c>
      <c r="AK155" s="199">
        <f>IF(AND($R$145&gt;=$Q155,Readme!$AO$8+Readme!$AO$12&gt;=Calculations!AK$2),VLOOKUP(Calculations!$S155,Data!$F$144:$S$154,4+Calculations!AK$2,FALSE),"")</f>
        <v>0</v>
      </c>
      <c r="AL155" s="199">
        <f>IF(AND($R$145&gt;=$Q155,Readme!$AO$8+Readme!$AO$12&gt;=Calculations!AL$2),VLOOKUP(Calculations!$S155,Data!$F$144:$S$154,4+Calculations!AL$2,FALSE),"")</f>
        <v>0</v>
      </c>
      <c r="AM155" s="199" t="str">
        <f>IF(AND($R$145&gt;=$Q155,Readme!$AO$8+Readme!$AO$12&gt;=Calculations!AM$2),VLOOKUP(Calculations!$S155,Data!$F$144:$S$154,4+Calculations!AM$2,FALSE),"")</f>
        <v/>
      </c>
      <c r="AN155" s="199" t="str">
        <f>IF(AND($R$145&gt;=$Q155,Readme!$AO$8+Readme!$AO$12&gt;=Calculations!AN$2),VLOOKUP(Calculations!$S155,Data!$F$144:$S$154,4+Calculations!AN$2,FALSE),"")</f>
        <v/>
      </c>
      <c r="AO155" s="161"/>
      <c r="AP155" s="195"/>
    </row>
    <row r="156" spans="2:42">
      <c r="B156" s="189"/>
      <c r="C156" s="161"/>
      <c r="D156" s="161"/>
      <c r="E156" s="161"/>
      <c r="F156" s="161"/>
      <c r="G156" s="161"/>
      <c r="H156" s="161"/>
      <c r="I156" s="161"/>
      <c r="J156" s="161"/>
      <c r="K156" s="161"/>
      <c r="L156" s="161"/>
      <c r="M156" s="161"/>
      <c r="N156" s="161"/>
      <c r="O156" s="161">
        <v>32</v>
      </c>
      <c r="P156" s="161"/>
      <c r="Q156" s="161"/>
      <c r="R156" s="161"/>
      <c r="S156" s="194" t="s">
        <v>89</v>
      </c>
      <c r="T156" s="161"/>
      <c r="U156" s="161"/>
      <c r="V156" s="161"/>
      <c r="W156" s="161"/>
      <c r="X156" s="161"/>
      <c r="Y156" s="161"/>
      <c r="Z156" s="161"/>
      <c r="AA156" s="161"/>
      <c r="AB156" s="161"/>
      <c r="AC156" s="161"/>
      <c r="AD156" s="161"/>
      <c r="AE156" s="199">
        <f>IF(Readme!$AO$8+Readme!$AO$12&gt;=Calculations!AE$2,Data!J155,"")</f>
        <v>0</v>
      </c>
      <c r="AF156" s="199">
        <f>IF(Readme!$AO$8+Readme!$AO$12&gt;=Calculations!AF$2,Data!K155,"")</f>
        <v>0</v>
      </c>
      <c r="AG156" s="199">
        <f>IF(Readme!$AO$8+Readme!$AO$12&gt;=Calculations!AG$2,Data!L155,"")</f>
        <v>0</v>
      </c>
      <c r="AH156" s="199">
        <f>IF(Readme!$AO$8+Readme!$AO$12&gt;=Calculations!AH$2,Data!M155,"")</f>
        <v>0</v>
      </c>
      <c r="AI156" s="199">
        <f>IF(Readme!$AO$8+Readme!$AO$12&gt;=Calculations!AI$2,Data!N155,"")</f>
        <v>0</v>
      </c>
      <c r="AJ156" s="199">
        <f>IF(Readme!$AO$8+Readme!$AO$12&gt;=Calculations!AJ$2,Data!O155,"")</f>
        <v>0</v>
      </c>
      <c r="AK156" s="199">
        <f>IF(Readme!$AO$8+Readme!$AO$12&gt;=Calculations!AK$2,Data!P155,"")</f>
        <v>0</v>
      </c>
      <c r="AL156" s="199">
        <f>IF(Readme!$AO$8+Readme!$AO$12&gt;=Calculations!AL$2,Data!Q155,"")</f>
        <v>0</v>
      </c>
      <c r="AM156" s="199" t="str">
        <f>IF(Readme!$AO$8+Readme!$AO$12&gt;=Calculations!AM$2,Data!R155,"")</f>
        <v/>
      </c>
      <c r="AN156" s="199" t="str">
        <f>IF(Readme!$AO$8+Readme!$AO$12&gt;=Calculations!AN$2,Data!S155,"")</f>
        <v/>
      </c>
      <c r="AO156" s="161"/>
      <c r="AP156" s="195"/>
    </row>
    <row r="157" spans="2:42">
      <c r="B157" s="189"/>
      <c r="C157" s="161"/>
      <c r="D157" s="161"/>
      <c r="E157" s="161"/>
      <c r="F157" s="161"/>
      <c r="G157" s="161"/>
      <c r="H157" s="161"/>
      <c r="I157" s="161"/>
      <c r="J157" s="161"/>
      <c r="K157" s="161"/>
      <c r="L157" s="161"/>
      <c r="M157" s="161"/>
      <c r="N157" s="161"/>
      <c r="O157" s="161">
        <v>33</v>
      </c>
      <c r="P157" s="161"/>
      <c r="Q157" s="161"/>
      <c r="R157" s="161"/>
      <c r="S157" s="161"/>
      <c r="T157" s="161"/>
      <c r="U157" s="161"/>
      <c r="V157" s="161"/>
      <c r="W157" s="161"/>
      <c r="X157" s="161"/>
      <c r="Y157" s="161"/>
      <c r="Z157" s="161"/>
      <c r="AA157" s="161"/>
      <c r="AB157" s="161"/>
      <c r="AC157" s="161"/>
      <c r="AD157" s="161"/>
      <c r="AE157" s="161"/>
      <c r="AF157" s="161"/>
      <c r="AG157" s="161"/>
      <c r="AH157" s="161"/>
      <c r="AI157" s="161"/>
      <c r="AJ157" s="161"/>
      <c r="AK157" s="161"/>
      <c r="AL157" s="161"/>
      <c r="AM157" s="161"/>
      <c r="AN157" s="161"/>
      <c r="AO157" s="161"/>
      <c r="AP157" s="195"/>
    </row>
    <row r="158" spans="2:42">
      <c r="B158" s="189"/>
      <c r="C158" s="161"/>
      <c r="D158" s="161"/>
      <c r="E158" s="161"/>
      <c r="F158" s="161"/>
      <c r="G158" s="161"/>
      <c r="H158" s="161"/>
      <c r="I158" s="161"/>
      <c r="J158" s="161"/>
      <c r="K158" s="161"/>
      <c r="L158" s="161"/>
      <c r="M158" s="161"/>
      <c r="N158" s="161"/>
      <c r="O158" s="161">
        <v>34</v>
      </c>
      <c r="P158" s="161"/>
      <c r="Q158" s="161">
        <v>1</v>
      </c>
      <c r="R158" s="161">
        <f>MAX(Data!C157:C161)</f>
        <v>5</v>
      </c>
      <c r="S158" s="161" t="str">
        <f>IF($R$158&gt;=$Q158,IF(VLOOKUP($Q158,Data!$C$157:$G$161,4,FALSE)="","",VLOOKUP($Q158,Data!$C$157:$G$161,4,FALSE)),"")</f>
        <v>Financing Cash Flow Items</v>
      </c>
      <c r="T158" s="161"/>
      <c r="U158" s="161"/>
      <c r="V158" s="161"/>
      <c r="W158" s="161"/>
      <c r="X158" s="161"/>
      <c r="Y158" s="161"/>
      <c r="Z158" s="161"/>
      <c r="AA158" s="161"/>
      <c r="AB158" s="161"/>
      <c r="AC158" s="161"/>
      <c r="AD158" s="161"/>
      <c r="AE158" s="199">
        <f>IF(AND($R$158&gt;=$Q158,Readme!$AO$8+Readme!$AO$12&gt;=Calculations!AE$2),VLOOKUP(Calculations!$S158,Data!$F$157:$S$161,4+Calculations!AE$2,FALSE),"")</f>
        <v>0</v>
      </c>
      <c r="AF158" s="199">
        <f>IF(AND($R$158&gt;=$Q158,Readme!$AO$8+Readme!$AO$12&gt;=Calculations!AF$2),VLOOKUP(Calculations!$S158,Data!$F$157:$S$161,4+Calculations!AF$2,FALSE),"")</f>
        <v>0</v>
      </c>
      <c r="AG158" s="199">
        <f>IF(AND($R$158&gt;=$Q158,Readme!$AO$8+Readme!$AO$12&gt;=Calculations!AG$2),VLOOKUP(Calculations!$S158,Data!$F$157:$S$161,4+Calculations!AG$2,FALSE),"")</f>
        <v>0</v>
      </c>
      <c r="AH158" s="199">
        <f>IF(AND($R$158&gt;=$Q158,Readme!$AO$8+Readme!$AO$12&gt;=Calculations!AH$2),VLOOKUP(Calculations!$S158,Data!$F$157:$S$161,4+Calculations!AH$2,FALSE),"")</f>
        <v>0</v>
      </c>
      <c r="AI158" s="199">
        <f>IF(AND($R$158&gt;=$Q158,Readme!$AO$8+Readme!$AO$12&gt;=Calculations!AI$2),VLOOKUP(Calculations!$S158,Data!$F$157:$S$161,4+Calculations!AI$2,FALSE),"")</f>
        <v>0</v>
      </c>
      <c r="AJ158" s="199">
        <f>IF(AND($R$158&gt;=$Q158,Readme!$AO$8+Readme!$AO$12&gt;=Calculations!AJ$2),VLOOKUP(Calculations!$S158,Data!$F$157:$S$161,4+Calculations!AJ$2,FALSE),"")</f>
        <v>0</v>
      </c>
      <c r="AK158" s="199">
        <f>IF(AND($R$158&gt;=$Q158,Readme!$AO$8+Readme!$AO$12&gt;=Calculations!AK$2),VLOOKUP(Calculations!$S158,Data!$F$157:$S$161,4+Calculations!AK$2,FALSE),"")</f>
        <v>0</v>
      </c>
      <c r="AL158" s="199">
        <f>IF(AND($R$158&gt;=$Q158,Readme!$AO$8+Readme!$AO$12&gt;=Calculations!AL$2),VLOOKUP(Calculations!$S158,Data!$F$157:$S$161,4+Calculations!AL$2,FALSE),"")</f>
        <v>0</v>
      </c>
      <c r="AM158" s="199" t="str">
        <f>IF(AND($R$158&gt;=$Q158,Readme!$AO$8+Readme!$AO$12&gt;=Calculations!AM$2),VLOOKUP(Calculations!$S158,Data!$F$157:$S$161,4+Calculations!AM$2,FALSE),"")</f>
        <v/>
      </c>
      <c r="AN158" s="199" t="str">
        <f>IF(AND($R$158&gt;=$Q158,Readme!$AO$8+Readme!$AO$12&gt;=Calculations!AN$2),VLOOKUP(Calculations!$S158,Data!$F$157:$S$161,4+Calculations!AN$2,FALSE),"")</f>
        <v/>
      </c>
      <c r="AO158" s="161"/>
      <c r="AP158" s="195"/>
    </row>
    <row r="159" spans="2:42">
      <c r="B159" s="189"/>
      <c r="C159" s="161"/>
      <c r="D159" s="161"/>
      <c r="E159" s="161"/>
      <c r="F159" s="161"/>
      <c r="G159" s="161"/>
      <c r="H159" s="161"/>
      <c r="I159" s="161"/>
      <c r="J159" s="161"/>
      <c r="K159" s="161"/>
      <c r="L159" s="161"/>
      <c r="M159" s="161"/>
      <c r="N159" s="161"/>
      <c r="O159" s="161">
        <v>35</v>
      </c>
      <c r="P159" s="161"/>
      <c r="Q159" s="161">
        <v>2</v>
      </c>
      <c r="R159" s="161"/>
      <c r="S159" s="161" t="str">
        <f>IF($R$158&gt;=$Q159,IF(VLOOKUP($Q159,Data!$C$157:$G$161,4,FALSE)="","",VLOOKUP($Q159,Data!$C$157:$G$161,4,FALSE)),"")</f>
        <v xml:space="preserve">    Other Financing Cash Flow</v>
      </c>
      <c r="T159" s="161"/>
      <c r="U159" s="161"/>
      <c r="V159" s="161"/>
      <c r="W159" s="161"/>
      <c r="X159" s="161"/>
      <c r="Y159" s="161"/>
      <c r="Z159" s="161"/>
      <c r="AA159" s="161"/>
      <c r="AB159" s="161"/>
      <c r="AC159" s="161"/>
      <c r="AD159" s="161"/>
      <c r="AE159" s="199">
        <f>IF(AND($R$158&gt;=$Q159,Readme!$AO$8+Readme!$AO$12&gt;=Calculations!AE$2),VLOOKUP(Calculations!$S159,Data!$F$157:$S$161,4+Calculations!AE$2,FALSE),"")</f>
        <v>0</v>
      </c>
      <c r="AF159" s="199">
        <f>IF(AND($R$158&gt;=$Q159,Readme!$AO$8+Readme!$AO$12&gt;=Calculations!AF$2),VLOOKUP(Calculations!$S159,Data!$F$157:$S$161,4+Calculations!AF$2,FALSE),"")</f>
        <v>0</v>
      </c>
      <c r="AG159" s="199">
        <f>IF(AND($R$158&gt;=$Q159,Readme!$AO$8+Readme!$AO$12&gt;=Calculations!AG$2),VLOOKUP(Calculations!$S159,Data!$F$157:$S$161,4+Calculations!AG$2,FALSE),"")</f>
        <v>0</v>
      </c>
      <c r="AH159" s="199">
        <f>IF(AND($R$158&gt;=$Q159,Readme!$AO$8+Readme!$AO$12&gt;=Calculations!AH$2),VLOOKUP(Calculations!$S159,Data!$F$157:$S$161,4+Calculations!AH$2,FALSE),"")</f>
        <v>0</v>
      </c>
      <c r="AI159" s="199">
        <f>IF(AND($R$158&gt;=$Q159,Readme!$AO$8+Readme!$AO$12&gt;=Calculations!AI$2),VLOOKUP(Calculations!$S159,Data!$F$157:$S$161,4+Calculations!AI$2,FALSE),"")</f>
        <v>0</v>
      </c>
      <c r="AJ159" s="199">
        <f>IF(AND($R$158&gt;=$Q159,Readme!$AO$8+Readme!$AO$12&gt;=Calculations!AJ$2),VLOOKUP(Calculations!$S159,Data!$F$157:$S$161,4+Calculations!AJ$2,FALSE),"")</f>
        <v>0</v>
      </c>
      <c r="AK159" s="199">
        <f>IF(AND($R$158&gt;=$Q159,Readme!$AO$8+Readme!$AO$12&gt;=Calculations!AK$2),VLOOKUP(Calculations!$S159,Data!$F$157:$S$161,4+Calculations!AK$2,FALSE),"")</f>
        <v>0</v>
      </c>
      <c r="AL159" s="199">
        <f>IF(AND($R$158&gt;=$Q159,Readme!$AO$8+Readme!$AO$12&gt;=Calculations!AL$2),VLOOKUP(Calculations!$S159,Data!$F$157:$S$161,4+Calculations!AL$2,FALSE),"")</f>
        <v>0</v>
      </c>
      <c r="AM159" s="199" t="str">
        <f>IF(AND($R$158&gt;=$Q159,Readme!$AO$8+Readme!$AO$12&gt;=Calculations!AM$2),VLOOKUP(Calculations!$S159,Data!$F$157:$S$161,4+Calculations!AM$2,FALSE),"")</f>
        <v/>
      </c>
      <c r="AN159" s="199" t="str">
        <f>IF(AND($R$158&gt;=$Q159,Readme!$AO$8+Readme!$AO$12&gt;=Calculations!AN$2),VLOOKUP(Calculations!$S159,Data!$F$157:$S$161,4+Calculations!AN$2,FALSE),"")</f>
        <v/>
      </c>
      <c r="AO159" s="161"/>
      <c r="AP159" s="195"/>
    </row>
    <row r="160" spans="2:42">
      <c r="B160" s="189"/>
      <c r="C160" s="161"/>
      <c r="D160" s="161"/>
      <c r="E160" s="161"/>
      <c r="F160" s="161"/>
      <c r="G160" s="161"/>
      <c r="H160" s="161"/>
      <c r="I160" s="161"/>
      <c r="J160" s="161"/>
      <c r="K160" s="161"/>
      <c r="L160" s="161"/>
      <c r="M160" s="161"/>
      <c r="N160" s="161"/>
      <c r="O160" s="161">
        <v>36</v>
      </c>
      <c r="P160" s="161"/>
      <c r="Q160" s="161">
        <v>3</v>
      </c>
      <c r="R160" s="161"/>
      <c r="S160" s="161" t="str">
        <f>IF($R$158&gt;=$Q160,IF(VLOOKUP($Q160,Data!$C$157:$G$161,4,FALSE)="","",VLOOKUP($Q160,Data!$C$157:$G$161,4,FALSE)),"")</f>
        <v>Total Cash Dividends Paid</v>
      </c>
      <c r="T160" s="161"/>
      <c r="U160" s="161"/>
      <c r="V160" s="161"/>
      <c r="W160" s="161"/>
      <c r="X160" s="161"/>
      <c r="Y160" s="161"/>
      <c r="Z160" s="161"/>
      <c r="AA160" s="161"/>
      <c r="AB160" s="161"/>
      <c r="AC160" s="161"/>
      <c r="AD160" s="161"/>
      <c r="AE160" s="199">
        <f>IF(AND($R$158&gt;=$Q160,Readme!$AO$8+Readme!$AO$12&gt;=Calculations!AE$2),VLOOKUP(Calculations!$S160,Data!$F$157:$S$161,4+Calculations!AE$2,FALSE),"")</f>
        <v>0</v>
      </c>
      <c r="AF160" s="199">
        <f>IF(AND($R$158&gt;=$Q160,Readme!$AO$8+Readme!$AO$12&gt;=Calculations!AF$2),VLOOKUP(Calculations!$S160,Data!$F$157:$S$161,4+Calculations!AF$2,FALSE),"")</f>
        <v>0</v>
      </c>
      <c r="AG160" s="199">
        <f>IF(AND($R$158&gt;=$Q160,Readme!$AO$8+Readme!$AO$12&gt;=Calculations!AG$2),VLOOKUP(Calculations!$S160,Data!$F$157:$S$161,4+Calculations!AG$2,FALSE),"")</f>
        <v>0</v>
      </c>
      <c r="AH160" s="199">
        <f>IF(AND($R$158&gt;=$Q160,Readme!$AO$8+Readme!$AO$12&gt;=Calculations!AH$2),VLOOKUP(Calculations!$S160,Data!$F$157:$S$161,4+Calculations!AH$2,FALSE),"")</f>
        <v>0</v>
      </c>
      <c r="AI160" s="199">
        <f>IF(AND($R$158&gt;=$Q160,Readme!$AO$8+Readme!$AO$12&gt;=Calculations!AI$2),VLOOKUP(Calculations!$S160,Data!$F$157:$S$161,4+Calculations!AI$2,FALSE),"")</f>
        <v>0</v>
      </c>
      <c r="AJ160" s="199">
        <f>IF(AND($R$158&gt;=$Q160,Readme!$AO$8+Readme!$AO$12&gt;=Calculations!AJ$2),VLOOKUP(Calculations!$S160,Data!$F$157:$S$161,4+Calculations!AJ$2,FALSE),"")</f>
        <v>0</v>
      </c>
      <c r="AK160" s="199">
        <f>IF(AND($R$158&gt;=$Q160,Readme!$AO$8+Readme!$AO$12&gt;=Calculations!AK$2),VLOOKUP(Calculations!$S160,Data!$F$157:$S$161,4+Calculations!AK$2,FALSE),"")</f>
        <v>0</v>
      </c>
      <c r="AL160" s="199">
        <f>IF(AND($R$158&gt;=$Q160,Readme!$AO$8+Readme!$AO$12&gt;=Calculations!AL$2),VLOOKUP(Calculations!$S160,Data!$F$157:$S$161,4+Calculations!AL$2,FALSE),"")</f>
        <v>0</v>
      </c>
      <c r="AM160" s="199" t="str">
        <f>IF(AND($R$158&gt;=$Q160,Readme!$AO$8+Readme!$AO$12&gt;=Calculations!AM$2),VLOOKUP(Calculations!$S160,Data!$F$157:$S$161,4+Calculations!AM$2,FALSE),"")</f>
        <v/>
      </c>
      <c r="AN160" s="199" t="str">
        <f>IF(AND($R$158&gt;=$Q160,Readme!$AO$8+Readme!$AO$12&gt;=Calculations!AN$2),VLOOKUP(Calculations!$S160,Data!$F$157:$S$161,4+Calculations!AN$2,FALSE),"")</f>
        <v/>
      </c>
      <c r="AO160" s="161"/>
      <c r="AP160" s="195"/>
    </row>
    <row r="161" spans="2:42">
      <c r="B161" s="189"/>
      <c r="C161" s="161"/>
      <c r="D161" s="161"/>
      <c r="E161" s="161"/>
      <c r="F161" s="161"/>
      <c r="G161" s="161"/>
      <c r="H161" s="161"/>
      <c r="I161" s="161"/>
      <c r="J161" s="161"/>
      <c r="K161" s="161"/>
      <c r="L161" s="161"/>
      <c r="M161" s="161"/>
      <c r="N161" s="161"/>
      <c r="O161" s="161">
        <v>37</v>
      </c>
      <c r="P161" s="161"/>
      <c r="Q161" s="161">
        <v>4</v>
      </c>
      <c r="R161" s="161"/>
      <c r="S161" s="161" t="str">
        <f>IF($R$158&gt;=$Q161,IF(VLOOKUP($Q161,Data!$C$157:$G$161,4,FALSE)="","",VLOOKUP($Q161,Data!$C$157:$G$161,4,FALSE)),"")</f>
        <v>Issuance (Retirement) of Stock, Net</v>
      </c>
      <c r="T161" s="161"/>
      <c r="U161" s="161"/>
      <c r="V161" s="161"/>
      <c r="W161" s="161"/>
      <c r="X161" s="161"/>
      <c r="Y161" s="161"/>
      <c r="Z161" s="161"/>
      <c r="AA161" s="161"/>
      <c r="AB161" s="161"/>
      <c r="AC161" s="161"/>
      <c r="AD161" s="161"/>
      <c r="AE161" s="199">
        <f>IF(AND($R$158&gt;=$Q161,Readme!$AO$8+Readme!$AO$12&gt;=Calculations!AE$2),VLOOKUP(Calculations!$S161,Data!$F$157:$S$161,4+Calculations!AE$2,FALSE),"")</f>
        <v>0</v>
      </c>
      <c r="AF161" s="199">
        <f>IF(AND($R$158&gt;=$Q161,Readme!$AO$8+Readme!$AO$12&gt;=Calculations!AF$2),VLOOKUP(Calculations!$S161,Data!$F$157:$S$161,4+Calculations!AF$2,FALSE),"")</f>
        <v>0</v>
      </c>
      <c r="AG161" s="199">
        <f>IF(AND($R$158&gt;=$Q161,Readme!$AO$8+Readme!$AO$12&gt;=Calculations!AG$2),VLOOKUP(Calculations!$S161,Data!$F$157:$S$161,4+Calculations!AG$2,FALSE),"")</f>
        <v>0</v>
      </c>
      <c r="AH161" s="199">
        <f>IF(AND($R$158&gt;=$Q161,Readme!$AO$8+Readme!$AO$12&gt;=Calculations!AH$2),VLOOKUP(Calculations!$S161,Data!$F$157:$S$161,4+Calculations!AH$2,FALSE),"")</f>
        <v>0</v>
      </c>
      <c r="AI161" s="199">
        <f>IF(AND($R$158&gt;=$Q161,Readme!$AO$8+Readme!$AO$12&gt;=Calculations!AI$2),VLOOKUP(Calculations!$S161,Data!$F$157:$S$161,4+Calculations!AI$2,FALSE),"")</f>
        <v>0</v>
      </c>
      <c r="AJ161" s="199">
        <f>IF(AND($R$158&gt;=$Q161,Readme!$AO$8+Readme!$AO$12&gt;=Calculations!AJ$2),VLOOKUP(Calculations!$S161,Data!$F$157:$S$161,4+Calculations!AJ$2,FALSE),"")</f>
        <v>0</v>
      </c>
      <c r="AK161" s="199">
        <f>IF(AND($R$158&gt;=$Q161,Readme!$AO$8+Readme!$AO$12&gt;=Calculations!AK$2),VLOOKUP(Calculations!$S161,Data!$F$157:$S$161,4+Calculations!AK$2,FALSE),"")</f>
        <v>0</v>
      </c>
      <c r="AL161" s="199">
        <f>IF(AND($R$158&gt;=$Q161,Readme!$AO$8+Readme!$AO$12&gt;=Calculations!AL$2),VLOOKUP(Calculations!$S161,Data!$F$157:$S$161,4+Calculations!AL$2,FALSE),"")</f>
        <v>0</v>
      </c>
      <c r="AM161" s="199" t="str">
        <f>IF(AND($R$158&gt;=$Q161,Readme!$AO$8+Readme!$AO$12&gt;=Calculations!AM$2),VLOOKUP(Calculations!$S161,Data!$F$157:$S$161,4+Calculations!AM$2,FALSE),"")</f>
        <v/>
      </c>
      <c r="AN161" s="199" t="str">
        <f>IF(AND($R$158&gt;=$Q161,Readme!$AO$8+Readme!$AO$12&gt;=Calculations!AN$2),VLOOKUP(Calculations!$S161,Data!$F$157:$S$161,4+Calculations!AN$2,FALSE),"")</f>
        <v/>
      </c>
      <c r="AO161" s="161"/>
      <c r="AP161" s="195"/>
    </row>
    <row r="162" spans="2:42">
      <c r="B162" s="189"/>
      <c r="C162" s="161"/>
      <c r="D162" s="161"/>
      <c r="E162" s="161"/>
      <c r="F162" s="161"/>
      <c r="G162" s="161"/>
      <c r="H162" s="161"/>
      <c r="I162" s="161"/>
      <c r="J162" s="161"/>
      <c r="K162" s="161"/>
      <c r="L162" s="161"/>
      <c r="M162" s="161"/>
      <c r="N162" s="161"/>
      <c r="O162" s="161">
        <v>38</v>
      </c>
      <c r="P162" s="161"/>
      <c r="Q162" s="161">
        <v>5</v>
      </c>
      <c r="R162" s="161"/>
      <c r="S162" s="161" t="str">
        <f>IF($R$158&gt;=$Q162,IF(VLOOKUP($Q162,Data!$C$157:$G$161,4,FALSE)="","",VLOOKUP($Q162,Data!$C$157:$G$161,4,FALSE)),"")</f>
        <v>Issuance (Retirement) of Debt, Net</v>
      </c>
      <c r="T162" s="161"/>
      <c r="U162" s="161"/>
      <c r="V162" s="161"/>
      <c r="W162" s="161"/>
      <c r="X162" s="161"/>
      <c r="Y162" s="161"/>
      <c r="Z162" s="161"/>
      <c r="AA162" s="161"/>
      <c r="AB162" s="161"/>
      <c r="AC162" s="161"/>
      <c r="AD162" s="161"/>
      <c r="AE162" s="199">
        <f>IF(AND($R$158&gt;=$Q162,Readme!$AO$8+Readme!$AO$12&gt;=Calculations!AE$2),VLOOKUP(Calculations!$S162,Data!$F$157:$S$161,4+Calculations!AE$2,FALSE),"")</f>
        <v>0</v>
      </c>
      <c r="AF162" s="199">
        <f>IF(AND($R$158&gt;=$Q162,Readme!$AO$8+Readme!$AO$12&gt;=Calculations!AF$2),VLOOKUP(Calculations!$S162,Data!$F$157:$S$161,4+Calculations!AF$2,FALSE),"")</f>
        <v>0</v>
      </c>
      <c r="AG162" s="199">
        <f>IF(AND($R$158&gt;=$Q162,Readme!$AO$8+Readme!$AO$12&gt;=Calculations!AG$2),VLOOKUP(Calculations!$S162,Data!$F$157:$S$161,4+Calculations!AG$2,FALSE),"")</f>
        <v>0</v>
      </c>
      <c r="AH162" s="199">
        <f>IF(AND($R$158&gt;=$Q162,Readme!$AO$8+Readme!$AO$12&gt;=Calculations!AH$2),VLOOKUP(Calculations!$S162,Data!$F$157:$S$161,4+Calculations!AH$2,FALSE),"")</f>
        <v>0</v>
      </c>
      <c r="AI162" s="199">
        <f>IF(AND($R$158&gt;=$Q162,Readme!$AO$8+Readme!$AO$12&gt;=Calculations!AI$2),VLOOKUP(Calculations!$S162,Data!$F$157:$S$161,4+Calculations!AI$2,FALSE),"")</f>
        <v>0</v>
      </c>
      <c r="AJ162" s="199">
        <f>IF(AND($R$158&gt;=$Q162,Readme!$AO$8+Readme!$AO$12&gt;=Calculations!AJ$2),VLOOKUP(Calculations!$S162,Data!$F$157:$S$161,4+Calculations!AJ$2,FALSE),"")</f>
        <v>0</v>
      </c>
      <c r="AK162" s="199">
        <f>IF(AND($R$158&gt;=$Q162,Readme!$AO$8+Readme!$AO$12&gt;=Calculations!AK$2),VLOOKUP(Calculations!$S162,Data!$F$157:$S$161,4+Calculations!AK$2,FALSE),"")</f>
        <v>0</v>
      </c>
      <c r="AL162" s="199">
        <f>IF(AND($R$158&gt;=$Q162,Readme!$AO$8+Readme!$AO$12&gt;=Calculations!AL$2),VLOOKUP(Calculations!$S162,Data!$F$157:$S$161,4+Calculations!AL$2,FALSE),"")</f>
        <v>0</v>
      </c>
      <c r="AM162" s="199" t="str">
        <f>IF(AND($R$158&gt;=$Q162,Readme!$AO$8+Readme!$AO$12&gt;=Calculations!AM$2),VLOOKUP(Calculations!$S162,Data!$F$157:$S$161,4+Calculations!AM$2,FALSE),"")</f>
        <v/>
      </c>
      <c r="AN162" s="199" t="str">
        <f>IF(AND($R$158&gt;=$Q162,Readme!$AO$8+Readme!$AO$12&gt;=Calculations!AN$2),VLOOKUP(Calculations!$S162,Data!$F$157:$S$161,4+Calculations!AN$2,FALSE),"")</f>
        <v/>
      </c>
      <c r="AO162" s="161"/>
      <c r="AP162" s="195"/>
    </row>
    <row r="163" spans="2:42">
      <c r="B163" s="189"/>
      <c r="C163" s="161"/>
      <c r="D163" s="161"/>
      <c r="E163" s="161"/>
      <c r="F163" s="161"/>
      <c r="G163" s="161"/>
      <c r="H163" s="161"/>
      <c r="I163" s="161"/>
      <c r="J163" s="161"/>
      <c r="K163" s="161"/>
      <c r="L163" s="161"/>
      <c r="M163" s="161"/>
      <c r="N163" s="161"/>
      <c r="O163" s="161">
        <v>39</v>
      </c>
      <c r="P163" s="161"/>
      <c r="Q163" s="161"/>
      <c r="R163" s="161"/>
      <c r="S163" s="194" t="s">
        <v>94</v>
      </c>
      <c r="T163" s="161"/>
      <c r="U163" s="161"/>
      <c r="V163" s="161"/>
      <c r="W163" s="161"/>
      <c r="X163" s="161"/>
      <c r="Y163" s="161"/>
      <c r="Z163" s="161"/>
      <c r="AA163" s="161"/>
      <c r="AB163" s="161"/>
      <c r="AC163" s="161"/>
      <c r="AD163" s="161"/>
      <c r="AE163" s="199">
        <f>IF(Readme!$AO$8+Readme!$AO$12&gt;=Calculations!AE$2,Data!J162,"")</f>
        <v>0</v>
      </c>
      <c r="AF163" s="199">
        <f>IF(Readme!$AO$8+Readme!$AO$12&gt;=Calculations!AF$2,Data!K162,"")</f>
        <v>0</v>
      </c>
      <c r="AG163" s="199">
        <f>IF(Readme!$AO$8+Readme!$AO$12&gt;=Calculations!AG$2,Data!L162,"")</f>
        <v>0</v>
      </c>
      <c r="AH163" s="199">
        <f>IF(Readme!$AO$8+Readme!$AO$12&gt;=Calculations!AH$2,Data!M162,"")</f>
        <v>0</v>
      </c>
      <c r="AI163" s="199">
        <f>IF(Readme!$AO$8+Readme!$AO$12&gt;=Calculations!AI$2,Data!N162,"")</f>
        <v>0</v>
      </c>
      <c r="AJ163" s="199">
        <f>IF(Readme!$AO$8+Readme!$AO$12&gt;=Calculations!AJ$2,Data!O162,"")</f>
        <v>0</v>
      </c>
      <c r="AK163" s="199">
        <f>IF(Readme!$AO$8+Readme!$AO$12&gt;=Calculations!AK$2,Data!P162,"")</f>
        <v>0</v>
      </c>
      <c r="AL163" s="199">
        <f>IF(Readme!$AO$8+Readme!$AO$12&gt;=Calculations!AL$2,Data!Q162,"")</f>
        <v>0</v>
      </c>
      <c r="AM163" s="199" t="str">
        <f>IF(Readme!$AO$8+Readme!$AO$12&gt;=Calculations!AM$2,Data!R162,"")</f>
        <v/>
      </c>
      <c r="AN163" s="199" t="str">
        <f>IF(Readme!$AO$8+Readme!$AO$12&gt;=Calculations!AN$2,Data!S162,"")</f>
        <v/>
      </c>
      <c r="AO163" s="161"/>
      <c r="AP163" s="195"/>
    </row>
    <row r="164" spans="2:42">
      <c r="B164" s="189"/>
      <c r="C164" s="161"/>
      <c r="D164" s="161"/>
      <c r="E164" s="161"/>
      <c r="F164" s="161"/>
      <c r="G164" s="161"/>
      <c r="H164" s="161"/>
      <c r="I164" s="161"/>
      <c r="J164" s="161"/>
      <c r="K164" s="161"/>
      <c r="L164" s="161"/>
      <c r="M164" s="161"/>
      <c r="N164" s="161"/>
      <c r="O164" s="161">
        <v>40</v>
      </c>
      <c r="P164" s="161"/>
      <c r="Q164" s="161"/>
      <c r="R164" s="161"/>
      <c r="S164" s="161"/>
      <c r="T164" s="161"/>
      <c r="U164" s="161"/>
      <c r="V164" s="161"/>
      <c r="W164" s="161"/>
      <c r="X164" s="161"/>
      <c r="Y164" s="161"/>
      <c r="Z164" s="161"/>
      <c r="AA164" s="161"/>
      <c r="AB164" s="161"/>
      <c r="AC164" s="161"/>
      <c r="AD164" s="161"/>
      <c r="AE164" s="161"/>
      <c r="AF164" s="161"/>
      <c r="AG164" s="161"/>
      <c r="AH164" s="161"/>
      <c r="AI164" s="161"/>
      <c r="AJ164" s="161"/>
      <c r="AK164" s="161"/>
      <c r="AL164" s="161"/>
      <c r="AM164" s="161"/>
      <c r="AN164" s="161"/>
      <c r="AO164" s="161"/>
      <c r="AP164" s="195"/>
    </row>
    <row r="165" spans="2:42">
      <c r="B165" s="189"/>
      <c r="C165" s="161"/>
      <c r="D165" s="161"/>
      <c r="E165" s="161"/>
      <c r="F165" s="161"/>
      <c r="G165" s="161"/>
      <c r="H165" s="161"/>
      <c r="I165" s="161"/>
      <c r="J165" s="161"/>
      <c r="K165" s="161"/>
      <c r="L165" s="161"/>
      <c r="M165" s="161"/>
      <c r="N165" s="161"/>
      <c r="O165" s="161">
        <v>41</v>
      </c>
      <c r="P165" s="161"/>
      <c r="Q165" s="161"/>
      <c r="R165" s="161"/>
      <c r="S165" s="161" t="str">
        <f>IF(Data!C164=1,Data!F164,"")</f>
        <v>Foreign Exchange Effects</v>
      </c>
      <c r="T165" s="161"/>
      <c r="U165" s="161"/>
      <c r="V165" s="161"/>
      <c r="W165" s="161"/>
      <c r="X165" s="161"/>
      <c r="Y165" s="161"/>
      <c r="Z165" s="161"/>
      <c r="AA165" s="161"/>
      <c r="AB165" s="161"/>
      <c r="AC165" s="161"/>
      <c r="AD165" s="161"/>
      <c r="AE165" s="161">
        <f>IF(AND(Readme!$AO$8+Readme!$AO$12&gt;=Calculations!AE2,Data!$B$164),Data!J164,"")</f>
        <v>0</v>
      </c>
      <c r="AF165" s="161">
        <f>IF(AND(Readme!$AO$8+Readme!$AO$12&gt;=Calculations!AF2,Data!$B$164),Data!K164,"")</f>
        <v>0</v>
      </c>
      <c r="AG165" s="161">
        <f>IF(AND(Readme!$AO$8+Readme!$AO$12&gt;=Calculations!AG2,Data!$B$164),Data!L164,"")</f>
        <v>0</v>
      </c>
      <c r="AH165" s="161">
        <f>IF(AND(Readme!$AO$8+Readme!$AO$12&gt;=Calculations!AH2,Data!$B$164),Data!M164,"")</f>
        <v>0</v>
      </c>
      <c r="AI165" s="161">
        <f>IF(AND(Readme!$AO$8+Readme!$AO$12&gt;=Calculations!AI2,Data!$B$164),Data!N164,"")</f>
        <v>0</v>
      </c>
      <c r="AJ165" s="161">
        <f>IF(AND(Readme!$AO$8+Readme!$AO$12&gt;=Calculations!AJ2,Data!$B$164),Data!O164,"")</f>
        <v>0</v>
      </c>
      <c r="AK165" s="161">
        <f>IF(AND(Readme!$AO$8+Readme!$AO$12&gt;=Calculations!AK2,Data!$B$164),Data!P164,"")</f>
        <v>0</v>
      </c>
      <c r="AL165" s="161">
        <f>IF(AND(Readme!$AO$8+Readme!$AO$12&gt;=Calculations!AL2,Data!$B$164),Data!Q164,"")</f>
        <v>0</v>
      </c>
      <c r="AM165" s="161" t="str">
        <f>IF(AND(Readme!$AO$8+Readme!$AO$12&gt;=Calculations!AM2,Data!$B$164),Data!R164,"")</f>
        <v/>
      </c>
      <c r="AN165" s="161" t="str">
        <f>IF(AND(Readme!$AO$8+Readme!$AO$12&gt;=Calculations!AN2,Data!$B$164),Data!S164,"")</f>
        <v/>
      </c>
      <c r="AO165" s="161"/>
      <c r="AP165" s="195"/>
    </row>
    <row r="166" spans="2:42">
      <c r="B166" s="189"/>
      <c r="C166" s="161"/>
      <c r="D166" s="161"/>
      <c r="E166" s="161"/>
      <c r="F166" s="161"/>
      <c r="G166" s="161"/>
      <c r="H166" s="161"/>
      <c r="I166" s="161"/>
      <c r="J166" s="161"/>
      <c r="K166" s="161"/>
      <c r="L166" s="161"/>
      <c r="M166" s="161"/>
      <c r="N166" s="161"/>
      <c r="O166" s="161">
        <v>42</v>
      </c>
      <c r="P166" s="161"/>
      <c r="Q166" s="161"/>
      <c r="R166" s="161"/>
      <c r="S166" s="194" t="s">
        <v>96</v>
      </c>
      <c r="T166" s="161"/>
      <c r="U166" s="161"/>
      <c r="V166" s="161"/>
      <c r="W166" s="161"/>
      <c r="X166" s="161"/>
      <c r="Y166" s="161"/>
      <c r="Z166" s="161"/>
      <c r="AA166" s="161"/>
      <c r="AB166" s="161"/>
      <c r="AC166" s="161"/>
      <c r="AD166" s="161"/>
      <c r="AE166" s="199">
        <f>IF(Readme!$AO$8+Readme!$AO$12&gt;=Calculations!AE$2,Data!J165,"")</f>
        <v>0</v>
      </c>
      <c r="AF166" s="199">
        <f>IF(Readme!$AO$8+Readme!$AO$12&gt;=Calculations!AF$2,Data!K165,"")</f>
        <v>0</v>
      </c>
      <c r="AG166" s="199">
        <f>IF(Readme!$AO$8+Readme!$AO$12&gt;=Calculations!AG$2,Data!L165,"")</f>
        <v>0</v>
      </c>
      <c r="AH166" s="199">
        <f>IF(Readme!$AO$8+Readme!$AO$12&gt;=Calculations!AH$2,Data!M165,"")</f>
        <v>0</v>
      </c>
      <c r="AI166" s="199">
        <f>IF(Readme!$AO$8+Readme!$AO$12&gt;=Calculations!AI$2,Data!N165,"")</f>
        <v>0</v>
      </c>
      <c r="AJ166" s="199">
        <f>IF(Readme!$AO$8+Readme!$AO$12&gt;=Calculations!AJ$2,Data!O165,"")</f>
        <v>0</v>
      </c>
      <c r="AK166" s="199">
        <f>IF(Readme!$AO$8+Readme!$AO$12&gt;=Calculations!AK$2,Data!P165,"")</f>
        <v>0</v>
      </c>
      <c r="AL166" s="199">
        <f>IF(Readme!$AO$8+Readme!$AO$12&gt;=Calculations!AL$2,Data!Q165,"")</f>
        <v>0</v>
      </c>
      <c r="AM166" s="199" t="str">
        <f>IF(Readme!$AO$8+Readme!$AO$12&gt;=Calculations!AM$2,Data!R165,"")</f>
        <v/>
      </c>
      <c r="AN166" s="199" t="str">
        <f>IF(Readme!$AO$8+Readme!$AO$12&gt;=Calculations!AN$2,Data!S165,"")</f>
        <v/>
      </c>
      <c r="AO166" s="161"/>
      <c r="AP166" s="195"/>
    </row>
    <row r="167" spans="2:42">
      <c r="B167" s="189"/>
      <c r="C167" s="161"/>
      <c r="D167" s="161"/>
      <c r="E167" s="161"/>
      <c r="F167" s="161"/>
      <c r="G167" s="161"/>
      <c r="H167" s="161"/>
      <c r="I167" s="161"/>
      <c r="J167" s="161"/>
      <c r="K167" s="161"/>
      <c r="L167" s="161"/>
      <c r="M167" s="161"/>
      <c r="N167" s="161"/>
      <c r="O167" s="161">
        <v>43</v>
      </c>
      <c r="P167" s="161"/>
      <c r="Q167" s="161"/>
      <c r="R167" s="161"/>
      <c r="S167" s="161"/>
      <c r="T167" s="161"/>
      <c r="U167" s="161"/>
      <c r="V167" s="161"/>
      <c r="W167" s="161"/>
      <c r="X167" s="161"/>
      <c r="Y167" s="161"/>
      <c r="Z167" s="161"/>
      <c r="AA167" s="161"/>
      <c r="AB167" s="161"/>
      <c r="AC167" s="161"/>
      <c r="AD167" s="161"/>
      <c r="AE167" s="161"/>
      <c r="AF167" s="161"/>
      <c r="AG167" s="161"/>
      <c r="AH167" s="161"/>
      <c r="AI167" s="161"/>
      <c r="AJ167" s="161"/>
      <c r="AK167" s="161"/>
      <c r="AL167" s="161"/>
      <c r="AM167" s="161"/>
      <c r="AN167" s="161"/>
      <c r="AO167" s="161"/>
      <c r="AP167" s="195"/>
    </row>
    <row r="168" spans="2:42">
      <c r="B168" s="189"/>
      <c r="C168" s="161"/>
      <c r="D168" s="161"/>
      <c r="E168" s="161"/>
      <c r="F168" s="161"/>
      <c r="G168" s="161"/>
      <c r="H168" s="161"/>
      <c r="I168" s="161"/>
      <c r="J168" s="161"/>
      <c r="K168" s="161"/>
      <c r="L168" s="161"/>
      <c r="M168" s="161"/>
      <c r="N168" s="161"/>
      <c r="O168" s="161">
        <v>44</v>
      </c>
      <c r="P168" s="161"/>
      <c r="Q168" s="161"/>
      <c r="R168" s="161"/>
      <c r="S168" s="161" t="s">
        <v>97</v>
      </c>
      <c r="T168" s="161"/>
      <c r="U168" s="161"/>
      <c r="V168" s="161"/>
      <c r="W168" s="161"/>
      <c r="X168" s="161"/>
      <c r="Y168" s="161"/>
      <c r="Z168" s="161"/>
      <c r="AA168" s="161"/>
      <c r="AB168" s="161"/>
      <c r="AC168" s="161"/>
      <c r="AD168" s="161"/>
      <c r="AE168" s="199">
        <f>IF(Readme!$AO$8+Readme!$AO$12&gt;=Calculations!AE$2,Data!J167,"")</f>
        <v>0</v>
      </c>
      <c r="AF168" s="199">
        <f>IF(Readme!$AO$8+Readme!$AO$12&gt;=Calculations!AF$2,Data!K167,"")</f>
        <v>0</v>
      </c>
      <c r="AG168" s="199">
        <f>IF(Readme!$AO$8+Readme!$AO$12&gt;=Calculations!AG$2,Data!L167,"")</f>
        <v>0</v>
      </c>
      <c r="AH168" s="199">
        <f>IF(Readme!$AO$8+Readme!$AO$12&gt;=Calculations!AH$2,Data!M167,"")</f>
        <v>0</v>
      </c>
      <c r="AI168" s="199">
        <f>IF(Readme!$AO$8+Readme!$AO$12&gt;=Calculations!AI$2,Data!N167,"")</f>
        <v>0</v>
      </c>
      <c r="AJ168" s="199">
        <f>IF(Readme!$AO$8+Readme!$AO$12&gt;=Calculations!AJ$2,Data!O167,"")</f>
        <v>0</v>
      </c>
      <c r="AK168" s="199">
        <f>IF(Readme!$AO$8+Readme!$AO$12&gt;=Calculations!AK$2,Data!P167,"")</f>
        <v>0</v>
      </c>
      <c r="AL168" s="199">
        <f>IF(Readme!$AO$8+Readme!$AO$12&gt;=Calculations!AL$2,Data!Q167,"")</f>
        <v>0</v>
      </c>
      <c r="AM168" s="199" t="str">
        <f>IF(Readme!$AO$8+Readme!$AO$12&gt;=Calculations!AM$2,Data!R167,"")</f>
        <v/>
      </c>
      <c r="AN168" s="199" t="str">
        <f>IF(Readme!$AO$8+Readme!$AO$12&gt;=Calculations!AN$2,Data!S167,"")</f>
        <v/>
      </c>
      <c r="AO168" s="161"/>
      <c r="AP168" s="195"/>
    </row>
    <row r="169" spans="2:42">
      <c r="B169" s="189"/>
      <c r="C169" s="161"/>
      <c r="D169" s="161"/>
      <c r="E169" s="161"/>
      <c r="F169" s="161"/>
      <c r="G169" s="161"/>
      <c r="H169" s="161"/>
      <c r="I169" s="161"/>
      <c r="J169" s="161"/>
      <c r="K169" s="161"/>
      <c r="L169" s="161"/>
      <c r="M169" s="161"/>
      <c r="N169" s="161"/>
      <c r="O169" s="161">
        <v>45</v>
      </c>
      <c r="P169" s="161"/>
      <c r="Q169" s="161"/>
      <c r="R169" s="161"/>
      <c r="S169" s="161" t="s">
        <v>98</v>
      </c>
      <c r="T169" s="161"/>
      <c r="U169" s="161"/>
      <c r="V169" s="161"/>
      <c r="W169" s="161"/>
      <c r="X169" s="161"/>
      <c r="Y169" s="161"/>
      <c r="Z169" s="161"/>
      <c r="AA169" s="161"/>
      <c r="AB169" s="161"/>
      <c r="AC169" s="161"/>
      <c r="AD169" s="161"/>
      <c r="AE169" s="199">
        <f>IF(Readme!$AO$8+Readme!$AO$12&gt;=Calculations!AE$2,Data!J168,"")</f>
        <v>0</v>
      </c>
      <c r="AF169" s="199">
        <f>IF(Readme!$AO$8+Readme!$AO$12&gt;=Calculations!AF$2,Data!K168,"")</f>
        <v>0</v>
      </c>
      <c r="AG169" s="199">
        <f>IF(Readme!$AO$8+Readme!$AO$12&gt;=Calculations!AG$2,Data!L168,"")</f>
        <v>0</v>
      </c>
      <c r="AH169" s="199">
        <f>IF(Readme!$AO$8+Readme!$AO$12&gt;=Calculations!AH$2,Data!M168,"")</f>
        <v>0</v>
      </c>
      <c r="AI169" s="199">
        <f>IF(Readme!$AO$8+Readme!$AO$12&gt;=Calculations!AI$2,Data!N168,"")</f>
        <v>0</v>
      </c>
      <c r="AJ169" s="199">
        <f>IF(Readme!$AO$8+Readme!$AO$12&gt;=Calculations!AJ$2,Data!O168,"")</f>
        <v>0</v>
      </c>
      <c r="AK169" s="199">
        <f>IF(Readme!$AO$8+Readme!$AO$12&gt;=Calculations!AK$2,Data!P168,"")</f>
        <v>0</v>
      </c>
      <c r="AL169" s="199">
        <f>IF(Readme!$AO$8+Readme!$AO$12&gt;=Calculations!AL$2,Data!Q168,"")</f>
        <v>0</v>
      </c>
      <c r="AM169" s="199" t="str">
        <f>IF(Readme!$AO$8+Readme!$AO$12&gt;=Calculations!AM$2,Data!R168,"")</f>
        <v/>
      </c>
      <c r="AN169" s="199" t="str">
        <f>IF(Readme!$AO$8+Readme!$AO$12&gt;=Calculations!AN$2,Data!S168,"")</f>
        <v/>
      </c>
      <c r="AO169" s="161"/>
      <c r="AP169" s="195"/>
    </row>
    <row r="170" spans="2:42" ht="15.75" thickBot="1">
      <c r="B170" s="217"/>
      <c r="C170" s="218"/>
      <c r="D170" s="218"/>
      <c r="E170" s="218"/>
      <c r="F170" s="218"/>
      <c r="G170" s="218"/>
      <c r="H170" s="218"/>
      <c r="I170" s="218"/>
      <c r="J170" s="218"/>
      <c r="K170" s="218"/>
      <c r="L170" s="218"/>
      <c r="M170" s="218"/>
      <c r="N170" s="218"/>
      <c r="O170" s="218"/>
      <c r="P170" s="218"/>
      <c r="Q170" s="218"/>
      <c r="R170" s="218"/>
      <c r="S170" s="218"/>
      <c r="T170" s="218"/>
      <c r="U170" s="218"/>
      <c r="V170" s="218"/>
      <c r="W170" s="218"/>
      <c r="X170" s="218"/>
      <c r="Y170" s="218"/>
      <c r="Z170" s="218"/>
      <c r="AA170" s="218"/>
      <c r="AB170" s="218"/>
      <c r="AC170" s="218"/>
      <c r="AD170" s="218"/>
      <c r="AE170" s="218"/>
      <c r="AF170" s="218"/>
      <c r="AG170" s="218"/>
      <c r="AH170" s="218"/>
      <c r="AI170" s="218"/>
      <c r="AJ170" s="218"/>
      <c r="AK170" s="218"/>
      <c r="AL170" s="218"/>
      <c r="AM170" s="218"/>
      <c r="AN170" s="218"/>
      <c r="AO170" s="218"/>
      <c r="AP170" s="219"/>
    </row>
    <row r="171" spans="2:42" ht="15.75" thickTop="1"/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U11"/>
  <sheetViews>
    <sheetView workbookViewId="0"/>
  </sheetViews>
  <sheetFormatPr defaultRowHeight="15"/>
  <sheetData>
    <row r="1" spans="1:21">
      <c r="A1" t="s">
        <v>182</v>
      </c>
    </row>
    <row r="2" spans="1:21">
      <c r="A2" t="s">
        <v>184</v>
      </c>
      <c r="B2" t="s">
        <v>185</v>
      </c>
      <c r="C2" t="s">
        <v>186</v>
      </c>
      <c r="D2" t="s">
        <v>187</v>
      </c>
      <c r="E2" t="s">
        <v>188</v>
      </c>
      <c r="F2" t="s">
        <v>189</v>
      </c>
      <c r="G2" t="s">
        <v>191</v>
      </c>
      <c r="H2" t="s">
        <v>192</v>
      </c>
      <c r="I2" t="s">
        <v>193</v>
      </c>
      <c r="J2" t="s">
        <v>194</v>
      </c>
      <c r="K2" t="s">
        <v>195</v>
      </c>
      <c r="L2" t="s">
        <v>196</v>
      </c>
      <c r="M2" t="s">
        <v>197</v>
      </c>
      <c r="N2" t="s">
        <v>198</v>
      </c>
      <c r="O2" t="s">
        <v>199</v>
      </c>
      <c r="P2" t="s">
        <v>200</v>
      </c>
      <c r="Q2" t="s">
        <v>201</v>
      </c>
      <c r="R2" t="s">
        <v>202</v>
      </c>
      <c r="S2" t="s">
        <v>203</v>
      </c>
      <c r="T2" t="s">
        <v>204</v>
      </c>
      <c r="U2" t="s">
        <v>205</v>
      </c>
    </row>
    <row r="3" spans="1:21">
      <c r="A3" t="s">
        <v>183</v>
      </c>
    </row>
    <row r="4" spans="1:21" ht="409.5">
      <c r="A4" s="129" t="s">
        <v>190</v>
      </c>
    </row>
    <row r="5" spans="1:21">
      <c r="A5" t="s">
        <v>148</v>
      </c>
    </row>
    <row r="6" spans="1:21">
      <c r="A6" t="s">
        <v>147</v>
      </c>
    </row>
    <row r="8" spans="1:21">
      <c r="A8" t="s">
        <v>150</v>
      </c>
    </row>
    <row r="11" spans="1:21">
      <c r="A11" t="s">
        <v>149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1A63ECD27EB76469AF5A6651F7FFCF3" ma:contentTypeVersion="0" ma:contentTypeDescription="Create a new document." ma:contentTypeScope="" ma:versionID="072f4bae16ef4195407b87eec50bbe62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52FF1C63-4427-4F97-8CF5-68FAA25F08F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B216740-5821-4795-8E15-57C9158D45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EE0D8908-B0C6-4438-AA81-F2601363B6E4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13</vt:i4>
      </vt:variant>
    </vt:vector>
  </HeadingPairs>
  <TitlesOfParts>
    <vt:vector size="19" baseType="lpstr">
      <vt:lpstr>Income Stmt</vt:lpstr>
      <vt:lpstr>Balance Sheet</vt:lpstr>
      <vt:lpstr>Cash Flow</vt:lpstr>
      <vt:lpstr>Readme</vt:lpstr>
      <vt:lpstr>Data</vt:lpstr>
      <vt:lpstr>Calculations</vt:lpstr>
      <vt:lpstr>BalanceAssets</vt:lpstr>
      <vt:lpstr>BalanceLiabilities</vt:lpstr>
      <vt:lpstr>C_Ann_Int</vt:lpstr>
      <vt:lpstr>C_EndDates</vt:lpstr>
      <vt:lpstr>C_Length</vt:lpstr>
      <vt:lpstr>C_QuarterEnds</vt:lpstr>
      <vt:lpstr>CashFlow</vt:lpstr>
      <vt:lpstr>Company</vt:lpstr>
      <vt:lpstr>General</vt:lpstr>
      <vt:lpstr>IncomeStatement</vt:lpstr>
      <vt:lpstr>Nb_1</vt:lpstr>
      <vt:lpstr>Nb_2</vt:lpstr>
      <vt:lpstr>Period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Uğur Arıkan</dc:creator>
  <cp:lastModifiedBy>Owner</cp:lastModifiedBy>
  <dcterms:created xsi:type="dcterms:W3CDTF">2009-03-27T07:34:22Z</dcterms:created>
  <dcterms:modified xsi:type="dcterms:W3CDTF">2009-04-01T12:31:52Z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0x010100B1A63ECD27EB76469AF5A6651F7FFCF3</vt:lpwstr>
  </property>
</Properties>
</file>