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5" yWindow="-15" windowWidth="10920" windowHeight="10305"/>
  </bookViews>
  <sheets>
    <sheet name="Hypothesis Testing" sheetId="4" r:id="rId1"/>
    <sheet name="Sheet1" sheetId="1" r:id="rId2"/>
    <sheet name="Sheet2" sheetId="2" r:id="rId3"/>
    <sheet name="Sheet3" sheetId="3" r:id="rId4"/>
  </sheets>
  <externalReferences>
    <externalReference r:id="rId5"/>
    <externalReference r:id="rId6"/>
    <externalReference r:id="rId7"/>
  </externalReferences>
  <definedNames>
    <definedName name="_hrs2" localSheetId="0">[1]Input!#REF!</definedName>
    <definedName name="_hrs2">[2]Input!#REF!</definedName>
    <definedName name="_scenchg1" localSheetId="0" hidden="1">'Hypothesis Testing'!$Z$16</definedName>
    <definedName name="AC" localSheetId="0">[1]Input!#REF!</definedName>
    <definedName name="AC">[2]Input!#REF!</definedName>
    <definedName name="DI" localSheetId="0">[1]Input!#REF!</definedName>
    <definedName name="DI">[2]Input!#REF!</definedName>
    <definedName name="DO" localSheetId="0">[1]Input!#REF!</definedName>
    <definedName name="DO">[2]Input!#REF!</definedName>
    <definedName name="Flight">#REF!</definedName>
    <definedName name="Flightplan">#REF!</definedName>
    <definedName name="FR" localSheetId="0">[1]Input!#REF!</definedName>
    <definedName name="FR">[2]Input!#REF!</definedName>
    <definedName name="hrs" localSheetId="0">[1]Input!#REF!</definedName>
    <definedName name="hrs">[2]Input!#REF!</definedName>
    <definedName name="Loader" localSheetId="0">[1]Input!#REF!</definedName>
    <definedName name="Loader">[2]Input!#REF!</definedName>
    <definedName name="MI" localSheetId="0">[1]Input!#REF!</definedName>
    <definedName name="MI">[2]Input!#REF!</definedName>
    <definedName name="MO" localSheetId="0">[1]Input!#REF!</definedName>
    <definedName name="MO">[2]Input!#REF!</definedName>
    <definedName name="_xlnm.Print_Area" localSheetId="0">'Hypothesis Testing'!$A$1:$AZ$56</definedName>
    <definedName name="SA" localSheetId="0">[1]Input!#REF!</definedName>
    <definedName name="SA">[2]Input!#REF!</definedName>
    <definedName name="scen_change" localSheetId="0" hidden="1">'Hypothesis Testing'!$Z$16</definedName>
    <definedName name="scen_name1" localSheetId="0" hidden="1">"Original Data"</definedName>
    <definedName name="scen_name2" localSheetId="0" hidden="1">"What if example, section 7.11.1"</definedName>
    <definedName name="scen_num" localSheetId="0" hidden="1">2</definedName>
    <definedName name="scen_user1" localSheetId="0" hidden="1">"Levine, Berenson, &amp; Pellissier"</definedName>
    <definedName name="scen_user2" localSheetId="0" hidden="1">"Levine, Berenson, &amp; Pellissier"</definedName>
    <definedName name="scen_value1" localSheetId="0" hidden="1">{"15"}</definedName>
    <definedName name="scen_value2" localSheetId="0" hidden="1">{"10"}</definedName>
    <definedName name="Shift_time" localSheetId="0">[1]Input!#REF!</definedName>
    <definedName name="Shift_time">[2]Input!#REF!</definedName>
    <definedName name="SO" localSheetId="0">[1]Input!#REF!</definedName>
    <definedName name="SO">[2]Input!#REF!</definedName>
    <definedName name="tool">[2]Input!$A$16</definedName>
  </definedNames>
  <calcPr calcId="145621"/>
</workbook>
</file>

<file path=xl/calcChain.xml><?xml version="1.0" encoding="utf-8"?>
<calcChain xmlns="http://schemas.openxmlformats.org/spreadsheetml/2006/main">
  <c r="I18" i="4" l="1"/>
  <c r="I19" i="4"/>
  <c r="Z19" i="4"/>
  <c r="Z20" i="4" s="1"/>
  <c r="I20" i="4"/>
  <c r="I24" i="4" s="1"/>
  <c r="I25" i="4" s="1"/>
  <c r="AX21" i="4"/>
  <c r="I22" i="4"/>
  <c r="Z22" i="4"/>
  <c r="AX22" i="4"/>
  <c r="I23" i="4"/>
  <c r="Z23" i="4"/>
  <c r="AX23" i="4"/>
  <c r="AX27" i="4" s="1"/>
  <c r="AL24" i="4"/>
  <c r="AL25" i="4"/>
  <c r="AL26" i="4"/>
  <c r="AL31" i="4" s="1"/>
  <c r="I27" i="4"/>
  <c r="Z27" i="4"/>
  <c r="AL27" i="4"/>
  <c r="AL28" i="4"/>
  <c r="AL29" i="4"/>
  <c r="AL36" i="4" s="1"/>
  <c r="AL37" i="4" s="1"/>
  <c r="I31" i="4"/>
  <c r="Z31" i="4"/>
  <c r="AL32" i="4"/>
  <c r="AL33" i="4"/>
  <c r="AL34" i="4" s="1"/>
  <c r="E38" i="4"/>
  <c r="E43" i="4" s="1"/>
  <c r="N40" i="4"/>
  <c r="Z40" i="4"/>
  <c r="AX40" i="4"/>
  <c r="N41" i="4"/>
  <c r="Z41" i="4"/>
  <c r="E42" i="4"/>
  <c r="H42" i="4"/>
  <c r="K42" i="4"/>
  <c r="Z42" i="4"/>
  <c r="Z48" i="4" s="1"/>
  <c r="Z49" i="4" s="1"/>
  <c r="Z43" i="4"/>
  <c r="Z44" i="4" s="1"/>
  <c r="Z54" i="4" s="1"/>
  <c r="Z55" i="4" s="1"/>
  <c r="A44" i="4"/>
  <c r="E44" i="4"/>
  <c r="H44" i="4"/>
  <c r="K44" i="4"/>
  <c r="A45" i="4"/>
  <c r="Z45" i="4"/>
  <c r="A46" i="4"/>
  <c r="Z46" i="4"/>
  <c r="N49" i="4"/>
  <c r="N50" i="4"/>
  <c r="N51" i="4" s="1"/>
  <c r="Z24" i="4" l="1"/>
  <c r="Z25" i="4" s="1"/>
  <c r="Z28" i="4"/>
  <c r="Z29" i="4" s="1"/>
  <c r="Z32" i="4"/>
  <c r="Z33" i="4" s="1"/>
  <c r="E45" i="4"/>
  <c r="Z51" i="4"/>
  <c r="Z52" i="4" s="1"/>
  <c r="AL44" i="4"/>
  <c r="N42" i="4"/>
  <c r="AL39" i="4"/>
  <c r="AL40" i="4" s="1"/>
  <c r="AX34" i="4"/>
  <c r="AX25" i="4"/>
  <c r="AX26" i="4" s="1"/>
  <c r="AX29" i="4" s="1"/>
  <c r="AX30" i="4" s="1"/>
  <c r="AX38" i="4"/>
  <c r="AX39" i="4" s="1"/>
  <c r="AX41" i="4" s="1"/>
  <c r="AX42" i="4" s="1"/>
  <c r="I32" i="4"/>
  <c r="I33" i="4" s="1"/>
  <c r="I28" i="4"/>
  <c r="I29" i="4" s="1"/>
  <c r="AL42" i="4"/>
  <c r="AL43" i="4" s="1"/>
  <c r="AL45" i="4" s="1"/>
  <c r="AL46" i="4" s="1"/>
  <c r="AL38" i="4"/>
  <c r="AX32" i="4"/>
  <c r="AX28" i="4"/>
  <c r="H46" i="4" l="1"/>
  <c r="E46" i="4"/>
  <c r="E47" i="4" s="1"/>
  <c r="H45" i="4"/>
  <c r="K46" i="4"/>
  <c r="K45" i="4"/>
  <c r="K47" i="4" s="1"/>
  <c r="AX33" i="4"/>
  <c r="AX35" i="4"/>
  <c r="AX36" i="4" s="1"/>
  <c r="N53" i="4" l="1"/>
  <c r="H47" i="4"/>
  <c r="N47" i="4" s="1"/>
  <c r="N46" i="4"/>
  <c r="N45" i="4"/>
  <c r="N52" i="4" l="1"/>
  <c r="N54" i="4"/>
</calcChain>
</file>

<file path=xl/comments1.xml><?xml version="1.0" encoding="utf-8"?>
<comments xmlns="http://schemas.openxmlformats.org/spreadsheetml/2006/main">
  <authors>
    <author>Joerg</author>
    <author>Joerg Muenzing</author>
  </authors>
  <commentList>
    <comment ref="A4" authorId="0">
      <text>
        <r>
          <rPr>
            <b/>
            <u/>
            <sz val="8"/>
            <color indexed="81"/>
            <rFont val="Tahoma"/>
            <family val="2"/>
          </rPr>
          <t>Process</t>
        </r>
        <r>
          <rPr>
            <sz val="8"/>
            <color indexed="81"/>
            <rFont val="Tahoma"/>
            <family val="2"/>
          </rPr>
          <t xml:space="preserve">
- Name
- Number
- Description</t>
        </r>
      </text>
    </comment>
    <comment ref="M4" authorId="0">
      <text>
        <r>
          <rPr>
            <b/>
            <u/>
            <sz val="8"/>
            <color indexed="81"/>
            <rFont val="Tahoma"/>
            <family val="2"/>
          </rPr>
          <t>Purpose</t>
        </r>
        <r>
          <rPr>
            <sz val="8"/>
            <color indexed="81"/>
            <rFont val="Tahoma"/>
            <family val="2"/>
          </rPr>
          <t xml:space="preserve">
- Target
- Result</t>
        </r>
      </text>
    </comment>
    <comment ref="Y4" authorId="0">
      <text>
        <r>
          <rPr>
            <b/>
            <u/>
            <sz val="8"/>
            <color indexed="81"/>
            <rFont val="Tahoma"/>
            <family val="2"/>
          </rPr>
          <t>Reference</t>
        </r>
        <r>
          <rPr>
            <sz val="8"/>
            <color indexed="81"/>
            <rFont val="Tahoma"/>
            <family val="2"/>
          </rPr>
          <t xml:space="preserve">
- Document name
- Document number
- Document revision</t>
        </r>
      </text>
    </comment>
    <comment ref="AK4" authorId="0">
      <text>
        <r>
          <rPr>
            <b/>
            <u/>
            <sz val="8"/>
            <color indexed="81"/>
            <rFont val="Tahoma"/>
            <family val="2"/>
          </rPr>
          <t>Responsible</t>
        </r>
        <r>
          <rPr>
            <sz val="8"/>
            <color indexed="81"/>
            <rFont val="Tahoma"/>
            <family val="2"/>
          </rPr>
          <t xml:space="preserve">
- Name
- Owner</t>
        </r>
      </text>
    </comment>
    <comment ref="AV4" authorId="0">
      <text>
        <r>
          <rPr>
            <b/>
            <u/>
            <sz val="8"/>
            <color indexed="81"/>
            <rFont val="Tahoma"/>
            <family val="2"/>
          </rPr>
          <t>Date</t>
        </r>
        <r>
          <rPr>
            <sz val="8"/>
            <color indexed="81"/>
            <rFont val="Tahoma"/>
            <family val="2"/>
          </rPr>
          <t xml:space="preserve">
- Date released
- Document control date</t>
        </r>
      </text>
    </comment>
    <comment ref="V7" authorId="0">
      <text>
        <r>
          <rPr>
            <b/>
            <u/>
            <sz val="8"/>
            <color indexed="81"/>
            <rFont val="Tahoma"/>
            <family val="2"/>
          </rPr>
          <t>Hypothesis Testing</t>
        </r>
        <r>
          <rPr>
            <sz val="8"/>
            <color indexed="81"/>
            <rFont val="Tahoma"/>
            <family val="2"/>
          </rPr>
          <t xml:space="preserve">
</t>
        </r>
        <r>
          <rPr>
            <u/>
            <sz val="8"/>
            <color indexed="81"/>
            <rFont val="Tahoma"/>
            <family val="2"/>
          </rPr>
          <t>Purpose:</t>
        </r>
        <r>
          <rPr>
            <sz val="8"/>
            <color indexed="81"/>
            <rFont val="Tahoma"/>
            <family val="2"/>
          </rPr>
          <t xml:space="preserve">
Evaluate actual process performance. Too make decisions about any process that can be sampled. To accept or reject the value of some population parameter. 
</t>
        </r>
        <r>
          <rPr>
            <u/>
            <sz val="8"/>
            <color indexed="81"/>
            <rFont val="Tahoma"/>
            <family val="2"/>
          </rPr>
          <t>Application:</t>
        </r>
        <r>
          <rPr>
            <sz val="8"/>
            <color indexed="81"/>
            <rFont val="Tahoma"/>
            <family val="2"/>
          </rPr>
          <t xml:space="preserve">
Average waiting time on a toll station, average length of a steel-rod, determine if there is a difference between groups/people/machines.
</t>
        </r>
        <r>
          <rPr>
            <u/>
            <sz val="8"/>
            <color indexed="81"/>
            <rFont val="Tahoma"/>
            <family val="2"/>
          </rPr>
          <t>Null Hypothesis (Ho):</t>
        </r>
        <r>
          <rPr>
            <sz val="8"/>
            <color indexed="81"/>
            <rFont val="Tahoma"/>
            <family val="2"/>
          </rPr>
          <t xml:space="preserve">
NO DIFFERENCE between tested parameter of sample and population.
</t>
        </r>
        <r>
          <rPr>
            <u/>
            <sz val="8"/>
            <color indexed="81"/>
            <rFont val="Tahoma"/>
            <family val="2"/>
          </rPr>
          <t>Alternative Hypothesis (Ha):</t>
        </r>
        <r>
          <rPr>
            <sz val="8"/>
            <color indexed="81"/>
            <rFont val="Tahoma"/>
            <family val="2"/>
          </rPr>
          <t xml:space="preserve">
Hypothesis and population-parameter are DIFFERENT
a) Two-tailed test: Ho: u=X; Ha: u is not equal X.
b) One tailed test: Ho: u=X, Ha: u&gt;X -or- u&lt;X.
</t>
        </r>
        <r>
          <rPr>
            <u/>
            <sz val="8"/>
            <color indexed="81"/>
            <rFont val="Tahoma"/>
            <family val="2"/>
          </rPr>
          <t>Decision Errors:</t>
        </r>
        <r>
          <rPr>
            <sz val="8"/>
            <color indexed="81"/>
            <rFont val="Tahoma"/>
            <family val="2"/>
          </rPr>
          <t xml:space="preserve">
Because the decision is based on a limited sample; it is possible to come to a wrong conclusion/decision:
a) Type-I-Error: reject Ho when it is true = </t>
        </r>
        <r>
          <rPr>
            <b/>
            <sz val="8"/>
            <color indexed="81"/>
            <rFont val="Tahoma"/>
            <family val="2"/>
          </rPr>
          <t>alpha-risk</t>
        </r>
        <r>
          <rPr>
            <sz val="8"/>
            <color indexed="81"/>
            <rFont val="Tahoma"/>
            <family val="2"/>
          </rPr>
          <t xml:space="preserve">.
b) Type-II-Error: accept Ho when it is wrong = </t>
        </r>
        <r>
          <rPr>
            <b/>
            <sz val="8"/>
            <color indexed="81"/>
            <rFont val="Tahoma"/>
            <family val="2"/>
          </rPr>
          <t>beta-risk</t>
        </r>
        <r>
          <rPr>
            <sz val="8"/>
            <color indexed="81"/>
            <rFont val="Tahoma"/>
            <family val="2"/>
          </rPr>
          <t xml:space="preserve">.
</t>
        </r>
        <r>
          <rPr>
            <u/>
            <sz val="8"/>
            <color indexed="81"/>
            <rFont val="Tahoma"/>
            <family val="2"/>
          </rPr>
          <t>Significance Level:</t>
        </r>
        <r>
          <rPr>
            <sz val="8"/>
            <color indexed="81"/>
            <rFont val="Tahoma"/>
            <family val="2"/>
          </rPr>
          <t xml:space="preserve">
is the probability committing an Type-I-Error (alpha-risk). Significance level is specified; alpha risk therefore controlled.
</t>
        </r>
        <r>
          <rPr>
            <u/>
            <sz val="8"/>
            <color indexed="81"/>
            <rFont val="Tahoma"/>
            <family val="2"/>
          </rPr>
          <t>Power:</t>
        </r>
        <r>
          <rPr>
            <sz val="8"/>
            <color indexed="81"/>
            <rFont val="Tahoma"/>
            <family val="2"/>
          </rPr>
          <t xml:space="preserve">
is the probability of </t>
        </r>
        <r>
          <rPr>
            <u/>
            <sz val="8"/>
            <color indexed="81"/>
            <rFont val="Tahoma"/>
            <family val="2"/>
          </rPr>
          <t>correctly rejecting Ho when it is false</t>
        </r>
        <r>
          <rPr>
            <sz val="8"/>
            <color indexed="81"/>
            <rFont val="Tahoma"/>
            <family val="2"/>
          </rPr>
          <t xml:space="preserve"> (1-beta).  Power can not be directly controlled - it is a function of sample size; the larger the sample, the smaller the beta-risk.</t>
        </r>
      </text>
    </comment>
    <comment ref="L9" authorId="0">
      <text>
        <r>
          <rPr>
            <sz val="8"/>
            <color indexed="81"/>
            <rFont val="Tahoma"/>
            <family val="2"/>
          </rPr>
          <t>Select appropriate model</t>
        </r>
      </text>
    </comment>
    <comment ref="H11" authorId="0">
      <text>
        <r>
          <rPr>
            <u/>
            <sz val="8"/>
            <color indexed="81"/>
            <rFont val="Tahoma"/>
            <family val="2"/>
          </rPr>
          <t>Characteristic:</t>
        </r>
        <r>
          <rPr>
            <sz val="8"/>
            <color indexed="81"/>
            <rFont val="Tahoma"/>
            <family val="2"/>
          </rPr>
          <t xml:space="preserve">
Only discrete values are possible; variable is integer.
</t>
        </r>
        <r>
          <rPr>
            <u/>
            <sz val="8"/>
            <color indexed="81"/>
            <rFont val="Tahoma"/>
            <family val="2"/>
          </rPr>
          <t>Examples:</t>
        </r>
        <r>
          <rPr>
            <sz val="8"/>
            <color indexed="81"/>
            <rFont val="Tahoma"/>
            <family val="2"/>
          </rPr>
          <t xml:space="preserve">
a) binomial: yes/no, pass/fail, …
 b) counts: defectives, days, …</t>
        </r>
      </text>
    </comment>
    <comment ref="X11" authorId="0">
      <text>
        <r>
          <rPr>
            <u/>
            <sz val="8"/>
            <color indexed="81"/>
            <rFont val="Tahoma"/>
            <family val="2"/>
          </rPr>
          <t>Characteristic:</t>
        </r>
        <r>
          <rPr>
            <sz val="8"/>
            <color indexed="81"/>
            <rFont val="Tahoma"/>
            <family val="2"/>
          </rPr>
          <t xml:space="preserve">
Any value is possible; variable is continuous.
</t>
        </r>
        <r>
          <rPr>
            <u/>
            <sz val="8"/>
            <color indexed="81"/>
            <rFont val="Tahoma"/>
            <family val="2"/>
          </rPr>
          <t>Examples:</t>
        </r>
        <r>
          <rPr>
            <sz val="8"/>
            <color indexed="81"/>
            <rFont val="Tahoma"/>
            <family val="2"/>
          </rPr>
          <t xml:space="preserve">
Temperature, Pressure,
Length, Weight, Size, …</t>
        </r>
      </text>
    </comment>
    <comment ref="A13" authorId="0">
      <text>
        <r>
          <rPr>
            <b/>
            <u/>
            <sz val="8"/>
            <color indexed="81"/>
            <rFont val="Tahoma"/>
            <family val="2"/>
          </rPr>
          <t>Hypothesis-Test for the Proportion (Z-Test)</t>
        </r>
        <r>
          <rPr>
            <b/>
            <sz val="8"/>
            <color indexed="81"/>
            <rFont val="Tahoma"/>
            <family val="2"/>
          </rPr>
          <t xml:space="preserve">
</t>
        </r>
        <r>
          <rPr>
            <u/>
            <sz val="8"/>
            <color indexed="81"/>
            <rFont val="Tahoma"/>
            <family val="2"/>
          </rPr>
          <t xml:space="preserve">Z-Test for Proportion is used:
</t>
        </r>
        <r>
          <rPr>
            <sz val="8"/>
            <color indexed="81"/>
            <rFont val="Tahoma"/>
            <family val="2"/>
          </rPr>
          <t xml:space="preserve">for Binomial Distribution to determine the probability of occurrence of discrete variable. Examples: number of defective parts, late deliveries, accidents.
</t>
        </r>
        <r>
          <rPr>
            <u/>
            <sz val="8"/>
            <color indexed="81"/>
            <rFont val="Tahoma"/>
            <family val="2"/>
          </rPr>
          <t xml:space="preserve">
Example:
</t>
        </r>
        <r>
          <rPr>
            <sz val="8"/>
            <color indexed="81"/>
            <rFont val="Tahoma"/>
            <family val="2"/>
          </rPr>
          <t>A sample of n=100 shows 4 defective parts. The historic/expected fail-rate is 0.03=3%. Did the fail-rate increase? (use alpha=0.025)</t>
        </r>
        <r>
          <rPr>
            <u/>
            <sz val="8"/>
            <color indexed="81"/>
            <rFont val="Tahoma"/>
            <family val="2"/>
          </rPr>
          <t xml:space="preserve">
Result:</t>
        </r>
        <r>
          <rPr>
            <sz val="8"/>
            <color indexed="81"/>
            <rFont val="Tahoma"/>
            <family val="2"/>
          </rPr>
          <t xml:space="preserve">
Two-tail-test = reject (proportions are different)
Upper tail test = reject (exceeded upper limit)
Lower tail test = accept (did not exceed lower limit)
Answer: yes, the fail-rate has increased</t>
        </r>
        <r>
          <rPr>
            <sz val="8"/>
            <color indexed="81"/>
            <rFont val="Tahoma"/>
            <family val="2"/>
          </rPr>
          <t>.</t>
        </r>
      </text>
    </comment>
    <comment ref="R13" authorId="0">
      <text>
        <r>
          <rPr>
            <b/>
            <u/>
            <sz val="8"/>
            <color indexed="81"/>
            <rFont val="Tahoma"/>
            <family val="2"/>
          </rPr>
          <t>Hypothesis-Test for the Mean (Z-Test)</t>
        </r>
        <r>
          <rPr>
            <b/>
            <sz val="8"/>
            <color indexed="81"/>
            <rFont val="Tahoma"/>
            <family val="2"/>
          </rPr>
          <t xml:space="preserve">
</t>
        </r>
        <r>
          <rPr>
            <u/>
            <sz val="8"/>
            <color indexed="81"/>
            <rFont val="Tahoma"/>
            <family val="2"/>
          </rPr>
          <t xml:space="preserve">Z-Test for the Mean is used:
</t>
        </r>
        <r>
          <rPr>
            <sz val="8"/>
            <color indexed="81"/>
            <rFont val="Tahoma"/>
            <family val="2"/>
          </rPr>
          <t>to compare the Mean of a sample with the Mean of a population when the population standard deviation (Sigma) is known.</t>
        </r>
        <r>
          <rPr>
            <u/>
            <sz val="8"/>
            <color indexed="81"/>
            <rFont val="Tahoma"/>
            <family val="2"/>
          </rPr>
          <t xml:space="preserve">
</t>
        </r>
        <r>
          <rPr>
            <sz val="8"/>
            <color indexed="81"/>
            <rFont val="Tahoma"/>
            <family val="2"/>
          </rPr>
          <t xml:space="preserve">
</t>
        </r>
        <r>
          <rPr>
            <u/>
            <sz val="8"/>
            <color indexed="81"/>
            <rFont val="Tahoma"/>
            <family val="2"/>
          </rPr>
          <t>Example:</t>
        </r>
        <r>
          <rPr>
            <sz val="8"/>
            <color indexed="81"/>
            <rFont val="Tahoma"/>
            <family val="2"/>
          </rPr>
          <t xml:space="preserve">
A machine produces pipes with average diameter of u=100mm and standard-deviation/sigma=2mm. A sample with n=10 has an average/x-bar=101mm. Is the process-average on target?
Ho: u=100mm
Ha: u&lt;&gt;100mm (no equal)
</t>
        </r>
        <r>
          <rPr>
            <u/>
            <sz val="8"/>
            <color indexed="81"/>
            <rFont val="Tahoma"/>
            <family val="2"/>
          </rPr>
          <t>Two-tail test:</t>
        </r>
        <r>
          <rPr>
            <sz val="8"/>
            <color indexed="81"/>
            <rFont val="Tahoma"/>
            <family val="2"/>
          </rPr>
          <t xml:space="preserve">
Because p&gt;0.05, accept Ho. Process is on target.</t>
        </r>
      </text>
    </comment>
    <comment ref="AD13" authorId="0">
      <text>
        <r>
          <rPr>
            <b/>
            <u/>
            <sz val="8"/>
            <color indexed="81"/>
            <rFont val="Tahoma"/>
            <family val="2"/>
          </rPr>
          <t>Hypothesis-Test for Differences in two Means (t-Test)</t>
        </r>
        <r>
          <rPr>
            <b/>
            <sz val="8"/>
            <color indexed="81"/>
            <rFont val="Tahoma"/>
            <family val="2"/>
          </rPr>
          <t xml:space="preserve">
</t>
        </r>
        <r>
          <rPr>
            <u/>
            <sz val="8"/>
            <color indexed="81"/>
            <rFont val="Tahoma"/>
            <family val="2"/>
          </rPr>
          <t xml:space="preserve">t-Test for the Mean is used:
</t>
        </r>
        <r>
          <rPr>
            <sz val="8"/>
            <color indexed="81"/>
            <rFont val="Tahoma"/>
            <family val="2"/>
          </rPr>
          <t>to compare two populations; if sampled difference (d) is matching hypothesized difference (D). Or if the population-difference increased/declined.</t>
        </r>
        <r>
          <rPr>
            <u/>
            <sz val="8"/>
            <color indexed="81"/>
            <rFont val="Tahoma"/>
            <family val="2"/>
          </rPr>
          <t xml:space="preserve">
</t>
        </r>
        <r>
          <rPr>
            <sz val="8"/>
            <color indexed="81"/>
            <rFont val="Tahoma"/>
            <family val="2"/>
          </rPr>
          <t xml:space="preserve">
</t>
        </r>
        <r>
          <rPr>
            <u/>
            <sz val="8"/>
            <color indexed="81"/>
            <rFont val="Tahoma"/>
            <family val="2"/>
          </rPr>
          <t>Example:</t>
        </r>
        <r>
          <rPr>
            <sz val="8"/>
            <color indexed="81"/>
            <rFont val="Tahoma"/>
            <family val="2"/>
          </rPr>
          <t xml:space="preserve">
Two groups of gorillas are compared; historically the difference in weight between male and female monkeys is 10kg. Ten female and male gorillas are weighted, their average weight is 70 and 57kg at 3kg sample standard deviation (s). Did the weight difference increase? (at 0.05 level of significance).
</t>
        </r>
        <r>
          <rPr>
            <u/>
            <sz val="8"/>
            <color indexed="81"/>
            <rFont val="Tahoma"/>
            <family val="2"/>
          </rPr>
          <t>One-tail test:</t>
        </r>
        <r>
          <rPr>
            <sz val="8"/>
            <color indexed="81"/>
            <rFont val="Tahoma"/>
            <family val="2"/>
          </rPr>
          <t xml:space="preserve">
Because p&lt;0.05, reject Ho. Difference in weight has changed. Upper-Tail Test shows "reject" which means that the sample exceeded the upper limit. Therefore, the weight-difference has increased. </t>
        </r>
      </text>
    </comment>
    <comment ref="AL14" authorId="0">
      <text>
        <r>
          <rPr>
            <sz val="8"/>
            <color indexed="81"/>
            <rFont val="Tahoma"/>
            <family val="2"/>
          </rPr>
          <t>Difference between two population-means:
u1=u2+delta
u1-delta=u2</t>
        </r>
      </text>
    </comment>
    <comment ref="AX14" authorId="0">
      <text>
        <r>
          <rPr>
            <b/>
            <u/>
            <sz val="8"/>
            <color indexed="81"/>
            <rFont val="Tahoma"/>
            <family val="2"/>
          </rPr>
          <t>Level of Significance = Alpha-Risk</t>
        </r>
        <r>
          <rPr>
            <sz val="8"/>
            <color indexed="81"/>
            <rFont val="Tahoma"/>
            <family val="2"/>
          </rPr>
          <t xml:space="preserve">
Means rejecting Ho when it is in fact true. Risk is called alpha risk and can be specified.
AlphaRisk : 2-Tail-Z(alpha/2) : 1-Tail-Z-(alpha) : ConfLevel 
0.100---------------1.64--------------1.28---------------90%
0.050---------------1.96--------------1.64---------------95%
0.025---------------2.24--------------1.96---------------97.5%
0.010---------------2.58--------------2.33---------------99%</t>
        </r>
      </text>
    </comment>
    <comment ref="I15" authorId="0">
      <text>
        <r>
          <rPr>
            <b/>
            <u/>
            <sz val="8"/>
            <color indexed="81"/>
            <rFont val="Tahoma"/>
            <family val="2"/>
          </rPr>
          <t xml:space="preserve">Level of Significance = Alpha-Risk
</t>
        </r>
        <r>
          <rPr>
            <sz val="8"/>
            <color indexed="81"/>
            <rFont val="Tahoma"/>
            <family val="2"/>
          </rPr>
          <t xml:space="preserve">Means rejecting Ho when it is in fact true. Risk is called alpha risk and can be specified.
</t>
        </r>
        <r>
          <rPr>
            <u/>
            <sz val="8"/>
            <color indexed="81"/>
            <rFont val="Tahoma"/>
            <family val="2"/>
          </rPr>
          <t xml:space="preserve">AlphaRisk : 2-Tail-Z(alpha/2) : 1-Tail-Z-(alpha) : ConfLevel </t>
        </r>
        <r>
          <rPr>
            <sz val="8"/>
            <color indexed="81"/>
            <rFont val="Tahoma"/>
            <family val="2"/>
          </rPr>
          <t xml:space="preserve">
0.100---------------1.64--------------1.28---------------90%
0.050---------------1.96--------------1.64---------------95%
0.025---------------2.24--------------1.96---------------97.5%
0.010---------------2.58--------------2.33---------------99%</t>
        </r>
      </text>
    </comment>
    <comment ref="Z15" authorId="0">
      <text>
        <r>
          <rPr>
            <b/>
            <u/>
            <sz val="8"/>
            <color indexed="81"/>
            <rFont val="Tahoma"/>
            <family val="2"/>
          </rPr>
          <t>Level of Significance = Alpha-Risk</t>
        </r>
        <r>
          <rPr>
            <sz val="8"/>
            <color indexed="81"/>
            <rFont val="Tahoma"/>
            <family val="2"/>
          </rPr>
          <t xml:space="preserve">
Means rejecting Ho when it is in fact true. Risk is called alpha risk and can be specified.
AlphaRisk : 2-Tail-Z(alpha/2) : 1-Tail-Z-(alpha) : ConfLevel 
0.100---------------1.64--------------1.28---------------90%
0.050---------------1.96--------------1.64---------------95%
0.025---------------2.24--------------1.96---------------97.5%
0.010---------------2.58--------------2.33---------------99%</t>
        </r>
      </text>
    </comment>
    <comment ref="AL15" authorId="0">
      <text>
        <r>
          <rPr>
            <b/>
            <u/>
            <sz val="8"/>
            <color indexed="81"/>
            <rFont val="Tahoma"/>
            <family val="2"/>
          </rPr>
          <t>Level of Significance = Alpha-Risk</t>
        </r>
        <r>
          <rPr>
            <sz val="8"/>
            <color indexed="81"/>
            <rFont val="Tahoma"/>
            <family val="2"/>
          </rPr>
          <t xml:space="preserve">
Means rejecting Ho when it is in fact true. Risk is called alpha risk and can be specified.
AlphaRisk : 2-Tail-Z(alpha/2) : 1-Tail-Z-(alpha) : ConfLevel 
0.100---------------1.64--------------1.28---------------90%
0.050---------------1.96--------------1.64---------------95%
0.025---------------2.24--------------1.96---------------97.5%
0.010---------------2.58--------------2.33---------------99%</t>
        </r>
      </text>
    </comment>
    <comment ref="I25" authorId="0">
      <text>
        <r>
          <rPr>
            <u/>
            <sz val="8"/>
            <color indexed="81"/>
            <rFont val="Tahoma"/>
            <family val="2"/>
          </rPr>
          <t>Two Tail Test:</t>
        </r>
        <r>
          <rPr>
            <sz val="8"/>
            <color indexed="81"/>
            <rFont val="Tahoma"/>
            <family val="2"/>
          </rPr>
          <t xml:space="preserve">
Reject = sample-proportion (p) indicates difference to hypothesized/population proportion (P). Accept = does not exceed upper and lower limit.
Ho: P=p
Ha: P&lt;&gt;p</t>
        </r>
      </text>
    </comment>
    <comment ref="Z25" authorId="0">
      <text>
        <r>
          <rPr>
            <u/>
            <sz val="8"/>
            <color indexed="81"/>
            <rFont val="Tahoma"/>
            <family val="2"/>
          </rPr>
          <t>Two Tail Test:</t>
        </r>
        <r>
          <rPr>
            <sz val="8"/>
            <color indexed="81"/>
            <rFont val="Tahoma"/>
            <family val="2"/>
          </rPr>
          <t xml:space="preserve">
Reject = sample indicates different mean from population-mean (u). Accept = does not exceed upper and lower limit.
Ho: u=xbar
Ha: u&lt;&gt;xbar</t>
        </r>
      </text>
    </comment>
    <comment ref="I29" authorId="0">
      <text>
        <r>
          <rPr>
            <u/>
            <sz val="8"/>
            <color indexed="81"/>
            <rFont val="Tahoma"/>
            <family val="2"/>
          </rPr>
          <t>Upper Tail Test:</t>
        </r>
        <r>
          <rPr>
            <sz val="8"/>
            <color indexed="81"/>
            <rFont val="Tahoma"/>
            <family val="2"/>
          </rPr>
          <t xml:space="preserve">
Reject = sample indicates larger proportion (p) than hypothesized/population proportion  (P). Accept = does not exceed upper limit.
Ho: P=p
Ha: P&lt;p</t>
        </r>
      </text>
    </comment>
    <comment ref="Z29" authorId="0">
      <text>
        <r>
          <rPr>
            <u/>
            <sz val="8"/>
            <color indexed="81"/>
            <rFont val="Tahoma"/>
            <family val="2"/>
          </rPr>
          <t>Upper Tail Test:</t>
        </r>
        <r>
          <rPr>
            <sz val="8"/>
            <color indexed="81"/>
            <rFont val="Tahoma"/>
            <family val="2"/>
          </rPr>
          <t xml:space="preserve">
Reject = sample indicates larger mean than population-mean (u). Accept = does not exceed upper limit.
Ho: u=xbar
Ha: u&lt;xbar</t>
        </r>
      </text>
    </comment>
    <comment ref="AX30" authorId="0">
      <text>
        <r>
          <rPr>
            <u/>
            <sz val="8"/>
            <color indexed="81"/>
            <rFont val="Tahoma"/>
            <family val="2"/>
          </rPr>
          <t>Two Tail Test:</t>
        </r>
        <r>
          <rPr>
            <sz val="8"/>
            <color indexed="81"/>
            <rFont val="Tahoma"/>
            <family val="2"/>
          </rPr>
          <t xml:space="preserve">
Reject = samples indicate that two population-variations are different. Accept = delta does not exceed upper and lower limit.
Ho: sigma1 = sigma2
Ha: sigma1 &lt;&gt; sigma2</t>
        </r>
      </text>
    </comment>
    <comment ref="I33" authorId="0">
      <text>
        <r>
          <rPr>
            <u/>
            <sz val="8"/>
            <color indexed="81"/>
            <rFont val="Tahoma"/>
            <family val="2"/>
          </rPr>
          <t>Lower Tail Test:</t>
        </r>
        <r>
          <rPr>
            <sz val="8"/>
            <color indexed="81"/>
            <rFont val="Tahoma"/>
            <family val="2"/>
          </rPr>
          <t xml:space="preserve">
Reject = sample indicates smaller proportion (p) than hypothesized/population proportion (P). Accept = does not exceed lower limit.
Ho: P=p
Ha: P&gt;p</t>
        </r>
      </text>
    </comment>
    <comment ref="Z33" authorId="0">
      <text>
        <r>
          <rPr>
            <u/>
            <sz val="8"/>
            <color indexed="81"/>
            <rFont val="Tahoma"/>
            <family val="2"/>
          </rPr>
          <t>Lower Tail Test:</t>
        </r>
        <r>
          <rPr>
            <sz val="8"/>
            <color indexed="81"/>
            <rFont val="Tahoma"/>
            <family val="2"/>
          </rPr>
          <t xml:space="preserve">
Reject = sample indicates smaller mean than population-mean (u). Accept = does not exceed lower limit.
Ho: u=xbar
Ha: u&gt;xbar</t>
        </r>
      </text>
    </comment>
    <comment ref="R34" authorId="0">
      <text>
        <r>
          <rPr>
            <b/>
            <u/>
            <sz val="8"/>
            <color indexed="81"/>
            <rFont val="Tahoma"/>
            <family val="2"/>
          </rPr>
          <t>Hypothesis-Test for the Mean (t-Test)</t>
        </r>
        <r>
          <rPr>
            <sz val="8"/>
            <color indexed="81"/>
            <rFont val="Tahoma"/>
            <family val="2"/>
          </rPr>
          <t xml:space="preserve">
</t>
        </r>
        <r>
          <rPr>
            <u/>
            <sz val="8"/>
            <color indexed="81"/>
            <rFont val="Tahoma"/>
            <family val="2"/>
          </rPr>
          <t>t-Test for the Mean is used:</t>
        </r>
        <r>
          <rPr>
            <sz val="8"/>
            <color indexed="81"/>
            <rFont val="Tahoma"/>
            <family val="2"/>
          </rPr>
          <t xml:space="preserve">
to compare the mean of a sample with the hypothesized/population mean when the standard-deviation of the population (Sigma) is NOT known.
</t>
        </r>
        <r>
          <rPr>
            <u/>
            <sz val="8"/>
            <color indexed="81"/>
            <rFont val="Tahoma"/>
            <family val="2"/>
          </rPr>
          <t>Example:</t>
        </r>
        <r>
          <rPr>
            <sz val="8"/>
            <color indexed="81"/>
            <rFont val="Tahoma"/>
            <family val="2"/>
          </rPr>
          <t xml:space="preserve">
A filling machine has an average fill volume of 1000ml. A sample of n=10 is taken with xbar=998ml sample-average. Determine if the filling level is LESS than specified value at 0.05 level of significance.
Ho: u=1000ml
Ha: u&lt;1000ml (less than standard)
</t>
        </r>
        <r>
          <rPr>
            <u/>
            <sz val="8"/>
            <color indexed="81"/>
            <rFont val="Tahoma"/>
            <family val="2"/>
          </rPr>
          <t>One-tail test:</t>
        </r>
        <r>
          <rPr>
            <sz val="8"/>
            <color indexed="81"/>
            <rFont val="Tahoma"/>
            <family val="2"/>
          </rPr>
          <t xml:space="preserve">
Because p&gt;0.05, accept Ho. Process is on target.</t>
        </r>
      </text>
    </comment>
    <comment ref="AL34" authorId="0">
      <text>
        <r>
          <rPr>
            <u/>
            <sz val="8"/>
            <color indexed="81"/>
            <rFont val="Tahoma"/>
            <family val="2"/>
          </rPr>
          <t>Two Tail Test:</t>
        </r>
        <r>
          <rPr>
            <sz val="8"/>
            <color indexed="81"/>
            <rFont val="Tahoma"/>
            <family val="2"/>
          </rPr>
          <t xml:space="preserve">
Reject = samples indicate that two population-means have a larger difference than hypothesized. Accept = delta does not exceed upper and lower limit.
Ho: u1 = (u2+delta)
Ha: u1 &lt;&gt; (u2+delta)
Delta = difference between two population-means.</t>
        </r>
      </text>
    </comment>
    <comment ref="A35" authorId="1">
      <text>
        <r>
          <rPr>
            <b/>
            <u/>
            <sz val="8"/>
            <color indexed="81"/>
            <rFont val="Tahoma"/>
            <family val="2"/>
          </rPr>
          <t>Chi-Square Test</t>
        </r>
        <r>
          <rPr>
            <sz val="8"/>
            <color indexed="81"/>
            <rFont val="Tahoma"/>
            <family val="2"/>
          </rPr>
          <t xml:space="preserve">
</t>
        </r>
        <r>
          <rPr>
            <u/>
            <sz val="8"/>
            <color indexed="81"/>
            <rFont val="Tahoma"/>
            <family val="2"/>
          </rPr>
          <t>Purpose:</t>
        </r>
        <r>
          <rPr>
            <sz val="8"/>
            <color indexed="81"/>
            <rFont val="Tahoma"/>
            <family val="2"/>
          </rPr>
          <t xml:space="preserve">
compare the frequency of occurrence for discrete variables (good/bad). This test is also called a x-square goodness-of-fit test to compare an observed frequency distribution with a theoretical/expected distribution.
</t>
        </r>
        <r>
          <rPr>
            <u/>
            <sz val="8"/>
            <color indexed="81"/>
            <rFont val="Tahoma"/>
            <family val="2"/>
          </rPr>
          <t>Example:</t>
        </r>
        <r>
          <rPr>
            <sz val="8"/>
            <color indexed="81"/>
            <rFont val="Tahoma"/>
            <family val="2"/>
          </rPr>
          <t xml:space="preserve">
A company wants to determine if inspectors categorize failures similarly. 30 items examined by each inspector. Level of significance is 5%=0.05. The chi-square-test assesses the association (=lack of independency) at a two-way classification. Null-hypothesis = no difference between inspectors; the alternative hypothesis = there is at least one of the proportions is different. I1=27+3, I2=25+5, I3=20+10. Result: accept the null-hypothesis = there is no significant difference between inspectors.
This calculation-sheet can be extended by adding more rows and modify ChiSquare-range of p-Value accordingly.</t>
        </r>
      </text>
    </comment>
    <comment ref="Z36" authorId="0">
      <text>
        <r>
          <rPr>
            <b/>
            <u/>
            <sz val="8"/>
            <color indexed="81"/>
            <rFont val="Tahoma"/>
            <family val="2"/>
          </rPr>
          <t>Level of Significance = Alpha-Risk</t>
        </r>
        <r>
          <rPr>
            <sz val="8"/>
            <color indexed="81"/>
            <rFont val="Tahoma"/>
            <family val="2"/>
          </rPr>
          <t xml:space="preserve">
Means rejecting Ho when it is in fact true. Risk is called alpha risk and can be specified.
AlphaRisk : 2-Tail-Z(alpha/2) : 1-Tail-Z-(alpha) : ConfLevel 
0.100---------------1.64--------------1.28---------------90%
0.050---------------1.96--------------1.64---------------95%
0.025---------------2.24--------------1.96---------------97.5%
0.010---------------2.58--------------2.33---------------99%</t>
        </r>
      </text>
    </comment>
    <comment ref="AX36" authorId="0">
      <text>
        <r>
          <rPr>
            <u/>
            <sz val="8"/>
            <color indexed="81"/>
            <rFont val="Tahoma"/>
            <family val="2"/>
          </rPr>
          <t>Upper Tail Test:</t>
        </r>
        <r>
          <rPr>
            <sz val="8"/>
            <color indexed="81"/>
            <rFont val="Tahoma"/>
            <family val="2"/>
          </rPr>
          <t xml:space="preserve">
Reject = samples indicate that variation-1 is larger than variation-2. Accept = delta does not exceed upper limit.
Ho: sigma1 = sigma2
Ha: sigma1 &gt; sigma2</t>
        </r>
      </text>
    </comment>
    <comment ref="N37" authorId="0">
      <text>
        <r>
          <rPr>
            <b/>
            <u/>
            <sz val="8"/>
            <color indexed="81"/>
            <rFont val="Tahoma"/>
            <family val="2"/>
          </rPr>
          <t>Level of Significance = Alpha-Risk</t>
        </r>
        <r>
          <rPr>
            <sz val="8"/>
            <color indexed="81"/>
            <rFont val="Tahoma"/>
            <family val="2"/>
          </rPr>
          <t xml:space="preserve">
Means rejecting Ho when it is in fact true. Risk is called alpha risk and can be specified.
AlphaRisk : 2-Tail-Z(alpha/2) : 1-Tail-Z-(alpha) : ConfLevel 
0.100---------------1.64--------------1.28---------------90%
0.050---------------1.96--------------1.64---------------95%
0.025---------------2.24--------------1.96---------------97.5%
0.010---------------2.58--------------2.33---------------99%</t>
        </r>
      </text>
    </comment>
    <comment ref="AL40" authorId="0">
      <text>
        <r>
          <rPr>
            <u/>
            <sz val="8"/>
            <color indexed="81"/>
            <rFont val="Tahoma"/>
            <family val="2"/>
          </rPr>
          <t>Upper Tail Test:</t>
        </r>
        <r>
          <rPr>
            <sz val="8"/>
            <color indexed="81"/>
            <rFont val="Tahoma"/>
            <family val="2"/>
          </rPr>
          <t xml:space="preserve">
Reject = samples indicate that delta is larger than hypothesized difference. Accept = delta does not exceed upper limit.
Ho: u1 = (u2+delta)
Ha: u1 &gt; (u2+delta)
Delta = difference between two population-means.</t>
        </r>
      </text>
    </comment>
    <comment ref="AX42" authorId="0">
      <text>
        <r>
          <rPr>
            <u/>
            <sz val="8"/>
            <color indexed="81"/>
            <rFont val="Tahoma"/>
            <family val="2"/>
          </rPr>
          <t>Lower Tail Test:</t>
        </r>
        <r>
          <rPr>
            <sz val="8"/>
            <color indexed="81"/>
            <rFont val="Tahoma"/>
            <family val="2"/>
          </rPr>
          <t xml:space="preserve">
Reject = samples indicate that variation1 is   smaller than variation2. Accept = delta does not exceed lower limit.
Ho: sigma1 = sigma2
Ha: sigma1 &lt; sigma2</t>
        </r>
      </text>
    </comment>
    <comment ref="AL46" authorId="0">
      <text>
        <r>
          <rPr>
            <u/>
            <sz val="8"/>
            <color indexed="81"/>
            <rFont val="Tahoma"/>
            <family val="2"/>
          </rPr>
          <t xml:space="preserve">Lower Tail Test:
</t>
        </r>
        <r>
          <rPr>
            <sz val="8"/>
            <color indexed="81"/>
            <rFont val="Tahoma"/>
            <family val="2"/>
          </rPr>
          <t>Reject = samples indicate that delta is smaller than hypothesized difference. Accept = delta does not exceed lower limit.
Ho: u1 = (u2+delta)
Ha: u1 &lt; (u2+delta)
Delta = difference between two population-means.</t>
        </r>
      </text>
    </comment>
    <comment ref="Z49" authorId="0">
      <text>
        <r>
          <rPr>
            <u/>
            <sz val="8"/>
            <color indexed="81"/>
            <rFont val="Tahoma"/>
            <family val="2"/>
          </rPr>
          <t>Two Tail Test:</t>
        </r>
        <r>
          <rPr>
            <sz val="8"/>
            <color indexed="81"/>
            <rFont val="Tahoma"/>
            <family val="2"/>
          </rPr>
          <t xml:space="preserve">
Reject = sample indicates different mean from population-mean (u). Accept = does not exceed upper and lower limit.
Ho: u=xbar
Ha: u&lt;&gt;xbar</t>
        </r>
      </text>
    </comment>
    <comment ref="Z52" authorId="0">
      <text>
        <r>
          <rPr>
            <u/>
            <sz val="8"/>
            <color indexed="81"/>
            <rFont val="Tahoma"/>
            <family val="2"/>
          </rPr>
          <t>Upper Tail Test:</t>
        </r>
        <r>
          <rPr>
            <sz val="8"/>
            <color indexed="81"/>
            <rFont val="Tahoma"/>
            <family val="2"/>
          </rPr>
          <t xml:space="preserve">
Reject = sample indicates larger mean than population-mean (u). Accept = does not exceed upper limit.
Ho: u=xbar
Ha: u&lt;xbar</t>
        </r>
      </text>
    </comment>
    <comment ref="N54" authorId="0">
      <text>
        <r>
          <rPr>
            <u/>
            <sz val="8"/>
            <color indexed="81"/>
            <rFont val="Tahoma"/>
            <family val="2"/>
          </rPr>
          <t>Two Tail Test:</t>
        </r>
        <r>
          <rPr>
            <sz val="8"/>
            <color indexed="81"/>
            <rFont val="Tahoma"/>
            <family val="2"/>
          </rPr>
          <t xml:space="preserve">
Reject = observed proportion (p) indicates difference to expected/hypothesized/calculated proportion (P). Accept = does not exceed upper and lower limit.
Ho: P=p
Ha: P&lt;&gt;p</t>
        </r>
      </text>
    </comment>
    <comment ref="Z55" authorId="0">
      <text>
        <r>
          <rPr>
            <u/>
            <sz val="8"/>
            <color indexed="81"/>
            <rFont val="Tahoma"/>
            <family val="2"/>
          </rPr>
          <t>Lower Tail Test:</t>
        </r>
        <r>
          <rPr>
            <sz val="8"/>
            <color indexed="81"/>
            <rFont val="Tahoma"/>
            <family val="2"/>
          </rPr>
          <t xml:space="preserve">
Reject = sample indicates smaller mean than population-mean (u). Accept = does not exceed lower limit.
Ho: u=xbar
Ha: u&gt;xbar</t>
        </r>
      </text>
    </comment>
  </commentList>
</comments>
</file>

<file path=xl/sharedStrings.xml><?xml version="1.0" encoding="utf-8"?>
<sst xmlns="http://schemas.openxmlformats.org/spreadsheetml/2006/main" count="170" uniqueCount="80">
  <si>
    <t>3. Results</t>
  </si>
  <si>
    <t>Null Hypothesis:</t>
  </si>
  <si>
    <t>p-Value</t>
  </si>
  <si>
    <t>Null-Hypothesis:</t>
  </si>
  <si>
    <t>Lower-Tail Test</t>
  </si>
  <si>
    <t>Chi-Square Test Statistic</t>
  </si>
  <si>
    <t>Critical Value</t>
  </si>
  <si>
    <t>Upper-Tail Test</t>
  </si>
  <si>
    <t>Degrees of Freedom</t>
  </si>
  <si>
    <t>Number of Columns</t>
  </si>
  <si>
    <t>Number of Rows</t>
  </si>
  <si>
    <t>Two-Tailed Test</t>
  </si>
  <si>
    <t>Total</t>
  </si>
  <si>
    <t>Upper Critical Value (+Z)</t>
  </si>
  <si>
    <t>Lower Critical Value (-Z)</t>
  </si>
  <si>
    <t>1-TDIST value</t>
  </si>
  <si>
    <t>TDIST value</t>
  </si>
  <si>
    <t>Expected:</t>
  </si>
  <si>
    <t>t Test Statistic</t>
  </si>
  <si>
    <t xml:space="preserve">Lower-Tail Test </t>
  </si>
  <si>
    <t>Fail</t>
  </si>
  <si>
    <t>Standard Error of the Mean</t>
  </si>
  <si>
    <t>Pass</t>
  </si>
  <si>
    <t>1-FDIST value</t>
  </si>
  <si>
    <t>Sample Std Deviation (s)</t>
  </si>
  <si>
    <t>Insp-3</t>
  </si>
  <si>
    <t>Insp-2</t>
  </si>
  <si>
    <t>Insp-1</t>
  </si>
  <si>
    <t>Result</t>
  </si>
  <si>
    <t>FDIST value</t>
  </si>
  <si>
    <t>Sample Mean (xbar)</t>
  </si>
  <si>
    <t>Observed:</t>
  </si>
  <si>
    <t>Sample Size (n)</t>
  </si>
  <si>
    <t>Level of Significance</t>
  </si>
  <si>
    <t>Inspectors</t>
  </si>
  <si>
    <t>Ho: there is no difference between…</t>
  </si>
  <si>
    <t>Hypothesized Mean</t>
  </si>
  <si>
    <t>Chi-Square Test for Proportion</t>
  </si>
  <si>
    <t>t-Test for Mean, Sigma unknown</t>
  </si>
  <si>
    <t>t-Test Statistic</t>
  </si>
  <si>
    <t>Difference Sample Means</t>
  </si>
  <si>
    <t>Pooled Variance</t>
  </si>
  <si>
    <t>Upper Critical value (+Z)</t>
  </si>
  <si>
    <t>Total Degrees of Freedom</t>
  </si>
  <si>
    <t>Sample-2 Degree Freedom</t>
  </si>
  <si>
    <t>Sample-1 Degree Freedom</t>
  </si>
  <si>
    <t>F-Test Statistic</t>
  </si>
  <si>
    <t>Sample Sd Deviation (s)</t>
  </si>
  <si>
    <t>Population 2 Sample</t>
  </si>
  <si>
    <t>Z Test Statistic</t>
  </si>
  <si>
    <t>Standard Error</t>
  </si>
  <si>
    <t>Sample Proportion</t>
  </si>
  <si>
    <t>Sample Size</t>
  </si>
  <si>
    <t>Population 1 Sample</t>
  </si>
  <si>
    <t>Population Std Deviation)</t>
  </si>
  <si>
    <t>Number of Successes</t>
  </si>
  <si>
    <t>Hypothesized Difference</t>
  </si>
  <si>
    <t>Hypothesized Proportion</t>
  </si>
  <si>
    <t>F Test: Differences in 2 Variances</t>
  </si>
  <si>
    <t>t Test: Differences in 2 Means</t>
  </si>
  <si>
    <t>Z-Test for Mean, Sigma known</t>
  </si>
  <si>
    <t>Z-Test for the Proportion</t>
  </si>
  <si>
    <t>Continuous Data</t>
  </si>
  <si>
    <t>Discrete Data</t>
  </si>
  <si>
    <t>2. Select Hypothesis Test</t>
  </si>
  <si>
    <t>1. Start</t>
  </si>
  <si>
    <t>Enter Name</t>
  </si>
  <si>
    <t>WaitHypothesis091116</t>
  </si>
  <si>
    <t>Accept or reject a hypothesis (assumption)</t>
  </si>
  <si>
    <t>Waiting time at machining center</t>
  </si>
  <si>
    <t>Date:</t>
  </si>
  <si>
    <t>Responsible:</t>
  </si>
  <si>
    <t>Reference:</t>
  </si>
  <si>
    <t>Purpose:</t>
  </si>
  <si>
    <t>Process:</t>
  </si>
  <si>
    <t>Navigating to Results</t>
  </si>
  <si>
    <t>Six Sigma for Excel</t>
  </si>
  <si>
    <t>Leanmap.com</t>
  </si>
  <si>
    <t>Hypothesis Testing</t>
  </si>
  <si>
    <t>Lean6™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</si>
</sst>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0.00_);_(&quot;$&quot;* \(#,##0.00\);_(&quot;$&quot;* &quot;-&quot;??_);_(@_)"/>
    <numFmt numFmtId="43" formatCode="_(* #,##0.00_);_(* \(#,##0.00\);_(* &quot;-&quot;??_);_(@_)"/>
  </numFmts>
  <fonts count="24">
    <font>
      <sz val="11"/>
      <color theme="1"/>
      <name val="Calibri"/>
      <family val="2"/>
      <scheme val="minor"/>
    </font>
    <font>
      <sz val="10"/>
      <name val="Arial"/>
      <family val="2"/>
    </font>
    <font>
      <sz val="9"/>
      <name val="Arial"/>
      <family val="2"/>
    </font>
    <font>
      <b/>
      <sz val="9"/>
      <name val="Arial"/>
      <family val="2"/>
    </font>
    <font>
      <b/>
      <sz val="9"/>
      <color indexed="20"/>
      <name val="Arial"/>
      <family val="2"/>
    </font>
    <font>
      <sz val="9"/>
      <color indexed="20"/>
      <name val="Arial"/>
      <family val="2"/>
    </font>
    <font>
      <b/>
      <sz val="9"/>
      <color indexed="61"/>
      <name val="Arial"/>
      <family val="2"/>
    </font>
    <font>
      <b/>
      <u/>
      <sz val="9"/>
      <name val="Arial"/>
      <family val="2"/>
    </font>
    <font>
      <sz val="9"/>
      <color indexed="8"/>
      <name val="Arial"/>
      <family val="2"/>
    </font>
    <font>
      <sz val="9"/>
      <color indexed="12"/>
      <name val="Arial"/>
      <family val="2"/>
    </font>
    <font>
      <sz val="10"/>
      <color indexed="12"/>
      <name val="Arial"/>
      <family val="2"/>
    </font>
    <font>
      <u/>
      <sz val="10"/>
      <name val="Arial"/>
      <family val="2"/>
    </font>
    <font>
      <u/>
      <sz val="10"/>
      <color indexed="12"/>
      <name val="Arial"/>
      <family val="2"/>
    </font>
    <font>
      <sz val="10"/>
      <color indexed="8"/>
      <name val="Arial"/>
      <family val="2"/>
    </font>
    <font>
      <sz val="10"/>
      <color indexed="9"/>
      <name val="Arial"/>
      <family val="2"/>
    </font>
    <font>
      <u/>
      <sz val="8"/>
      <color indexed="9"/>
      <name val="Arial"/>
      <family val="2"/>
    </font>
    <font>
      <b/>
      <sz val="16"/>
      <name val="Arial"/>
      <family val="2"/>
    </font>
    <font>
      <sz val="10"/>
      <color theme="0"/>
      <name val="Arial"/>
      <family val="2"/>
    </font>
    <font>
      <u/>
      <sz val="10"/>
      <color rgb="FFFF5800"/>
      <name val="Arial"/>
      <family val="2"/>
    </font>
    <font>
      <u/>
      <sz val="8"/>
      <color indexed="81"/>
      <name val="Tahoma"/>
      <family val="2"/>
    </font>
    <font>
      <sz val="8"/>
      <color indexed="81"/>
      <name val="Tahoma"/>
      <family val="2"/>
    </font>
    <font>
      <b/>
      <u/>
      <sz val="8"/>
      <color indexed="81"/>
      <name val="Tahoma"/>
      <family val="2"/>
    </font>
    <font>
      <b/>
      <sz val="8"/>
      <color indexed="81"/>
      <name val="Tahoma"/>
      <family val="2"/>
    </font>
    <font>
      <sz val="10"/>
      <name val="Geneva"/>
    </font>
  </fonts>
  <fills count="4">
    <fill>
      <patternFill patternType="none"/>
    </fill>
    <fill>
      <patternFill patternType="gray125"/>
    </fill>
    <fill>
      <patternFill patternType="solid">
        <fgColor indexed="9"/>
        <bgColor indexed="64"/>
      </patternFill>
    </fill>
    <fill>
      <patternFill patternType="solid">
        <fgColor indexed="22"/>
        <bgColor indexed="64"/>
      </patternFill>
    </fill>
  </fills>
  <borders count="19">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style="thin">
        <color indexed="64"/>
      </top>
      <bottom/>
      <diagonal/>
    </border>
    <border>
      <left/>
      <right/>
      <top/>
      <bottom style="medium">
        <color indexed="64"/>
      </bottom>
      <diagonal/>
    </border>
  </borders>
  <cellStyleXfs count="7">
    <xf numFmtId="0" fontId="0" fillId="0" borderId="0"/>
    <xf numFmtId="0" fontId="1" fillId="0" borderId="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9" fontId="1" fillId="0" borderId="0" applyFont="0" applyFill="0" applyBorder="0" applyAlignment="0" applyProtection="0"/>
    <xf numFmtId="0" fontId="1" fillId="0" borderId="0"/>
    <xf numFmtId="44" fontId="1" fillId="0" borderId="0" applyFont="0" applyFill="0" applyBorder="0" applyAlignment="0" applyProtection="0"/>
  </cellStyleXfs>
  <cellXfs count="154">
    <xf numFmtId="0" fontId="0" fillId="0" borderId="0" xfId="0"/>
    <xf numFmtId="0" fontId="1" fillId="2" borderId="0" xfId="1" applyFont="1" applyFill="1" applyProtection="1">
      <protection hidden="1"/>
    </xf>
    <xf numFmtId="0" fontId="1" fillId="2" borderId="0" xfId="1" applyFont="1" applyFill="1" applyAlignment="1" applyProtection="1">
      <protection hidden="1"/>
    </xf>
    <xf numFmtId="0" fontId="1" fillId="2" borderId="0" xfId="1" applyFont="1" applyFill="1" applyAlignment="1" applyProtection="1">
      <alignment horizontal="right"/>
      <protection hidden="1"/>
    </xf>
    <xf numFmtId="0" fontId="1" fillId="2" borderId="0" xfId="1" applyFont="1" applyFill="1" applyAlignment="1" applyProtection="1">
      <alignment horizontal="left"/>
      <protection hidden="1"/>
    </xf>
    <xf numFmtId="0" fontId="2" fillId="2" borderId="0" xfId="1" applyFont="1" applyFill="1" applyProtection="1">
      <protection hidden="1"/>
    </xf>
    <xf numFmtId="0" fontId="3" fillId="3" borderId="1" xfId="1" applyFont="1" applyFill="1" applyBorder="1" applyAlignment="1" applyProtection="1">
      <alignment horizontal="center"/>
      <protection hidden="1"/>
    </xf>
    <xf numFmtId="0" fontId="3" fillId="3" borderId="2" xfId="1" applyFont="1" applyFill="1" applyBorder="1" applyAlignment="1" applyProtection="1">
      <alignment horizontal="center"/>
      <protection hidden="1"/>
    </xf>
    <xf numFmtId="0" fontId="3" fillId="3" borderId="3" xfId="1" applyFont="1" applyFill="1" applyBorder="1" applyAlignment="1" applyProtection="1">
      <alignment horizontal="center"/>
      <protection hidden="1"/>
    </xf>
    <xf numFmtId="0" fontId="2" fillId="2" borderId="4" xfId="1" applyFont="1" applyFill="1" applyBorder="1" applyProtection="1">
      <protection hidden="1"/>
    </xf>
    <xf numFmtId="0" fontId="2" fillId="2" borderId="5" xfId="1" applyFont="1" applyFill="1" applyBorder="1" applyProtection="1">
      <protection hidden="1"/>
    </xf>
    <xf numFmtId="0" fontId="2" fillId="2" borderId="6" xfId="1" applyFont="1" applyFill="1" applyBorder="1" applyProtection="1">
      <protection hidden="1"/>
    </xf>
    <xf numFmtId="0" fontId="2" fillId="2" borderId="3" xfId="1" applyFont="1" applyFill="1" applyBorder="1" applyProtection="1">
      <protection hidden="1"/>
    </xf>
    <xf numFmtId="0" fontId="2" fillId="2" borderId="7" xfId="1" applyFont="1" applyFill="1" applyBorder="1" applyProtection="1">
      <protection hidden="1"/>
    </xf>
    <xf numFmtId="0" fontId="4" fillId="2" borderId="4" xfId="1" applyFont="1" applyFill="1" applyBorder="1" applyAlignment="1" applyProtection="1">
      <protection hidden="1"/>
    </xf>
    <xf numFmtId="0" fontId="4" fillId="2" borderId="6" xfId="1" applyFont="1" applyFill="1" applyBorder="1" applyAlignment="1" applyProtection="1">
      <protection hidden="1"/>
    </xf>
    <xf numFmtId="0" fontId="4" fillId="2" borderId="6" xfId="1" applyFont="1" applyFill="1" applyBorder="1" applyAlignment="1" applyProtection="1">
      <alignment horizontal="right"/>
      <protection hidden="1"/>
    </xf>
    <xf numFmtId="0" fontId="2" fillId="2" borderId="5" xfId="1" applyFont="1" applyFill="1" applyBorder="1" applyAlignment="1" applyProtection="1">
      <alignment horizontal="left"/>
      <protection hidden="1"/>
    </xf>
    <xf numFmtId="0" fontId="2" fillId="2" borderId="0" xfId="1" applyFont="1" applyFill="1" applyAlignment="1" applyProtection="1">
      <protection hidden="1"/>
    </xf>
    <xf numFmtId="0" fontId="2" fillId="2" borderId="0" xfId="1" applyFont="1" applyFill="1" applyAlignment="1" applyProtection="1">
      <alignment horizontal="right"/>
      <protection hidden="1"/>
    </xf>
    <xf numFmtId="0" fontId="2" fillId="2" borderId="8" xfId="1" applyFont="1" applyFill="1" applyBorder="1" applyProtection="1">
      <protection hidden="1"/>
    </xf>
    <xf numFmtId="0" fontId="2" fillId="2" borderId="0" xfId="1" applyFont="1" applyFill="1" applyAlignment="1" applyProtection="1">
      <alignment horizontal="left"/>
      <protection hidden="1"/>
    </xf>
    <xf numFmtId="0" fontId="2" fillId="2" borderId="7" xfId="1" applyFont="1" applyFill="1" applyBorder="1" applyAlignment="1" applyProtection="1">
      <protection hidden="1"/>
    </xf>
    <xf numFmtId="0" fontId="2" fillId="2" borderId="0" xfId="1" applyFont="1" applyFill="1" applyBorder="1" applyAlignment="1" applyProtection="1">
      <protection hidden="1"/>
    </xf>
    <xf numFmtId="0" fontId="2" fillId="2" borderId="0" xfId="1" applyFont="1" applyFill="1" applyBorder="1" applyProtection="1">
      <protection hidden="1"/>
    </xf>
    <xf numFmtId="0" fontId="2" fillId="2" borderId="9" xfId="1" applyFont="1" applyFill="1" applyBorder="1" applyAlignment="1" applyProtection="1">
      <alignment horizontal="left"/>
      <protection hidden="1"/>
    </xf>
    <xf numFmtId="0" fontId="5" fillId="2" borderId="4" xfId="1" applyFont="1" applyFill="1" applyBorder="1" applyAlignment="1" applyProtection="1">
      <alignment horizontal="right"/>
      <protection hidden="1"/>
    </xf>
    <xf numFmtId="0" fontId="5" fillId="2" borderId="6" xfId="1" applyFont="1" applyFill="1" applyBorder="1" applyAlignment="1" applyProtection="1">
      <alignment horizontal="right"/>
      <protection hidden="1"/>
    </xf>
    <xf numFmtId="0" fontId="6" fillId="2" borderId="6" xfId="1" applyFont="1" applyFill="1" applyBorder="1" applyAlignment="1" applyProtection="1">
      <alignment horizontal="centerContinuous"/>
      <protection hidden="1"/>
    </xf>
    <xf numFmtId="0" fontId="7" fillId="2" borderId="10" xfId="1" applyFont="1" applyFill="1" applyBorder="1" applyAlignment="1" applyProtection="1">
      <protection hidden="1"/>
    </xf>
    <xf numFmtId="0" fontId="7" fillId="2" borderId="11" xfId="1" applyFont="1" applyFill="1" applyBorder="1" applyAlignment="1" applyProtection="1">
      <protection hidden="1"/>
    </xf>
    <xf numFmtId="0" fontId="7" fillId="2" borderId="8" xfId="1" applyFont="1" applyFill="1" applyBorder="1" applyAlignment="1" applyProtection="1">
      <alignment horizontal="left"/>
      <protection hidden="1"/>
    </xf>
    <xf numFmtId="0" fontId="2" fillId="2" borderId="9" xfId="1" applyFont="1" applyFill="1" applyBorder="1" applyProtection="1">
      <protection hidden="1"/>
    </xf>
    <xf numFmtId="0" fontId="8" fillId="2" borderId="7" xfId="1" applyFont="1" applyFill="1" applyBorder="1" applyAlignment="1" applyProtection="1">
      <protection hidden="1"/>
    </xf>
    <xf numFmtId="0" fontId="8" fillId="2" borderId="0" xfId="1" applyFont="1" applyFill="1" applyBorder="1" applyAlignment="1" applyProtection="1">
      <protection hidden="1"/>
    </xf>
    <xf numFmtId="0" fontId="2" fillId="2" borderId="10" xfId="1" applyFont="1" applyFill="1" applyBorder="1" applyProtection="1">
      <protection hidden="1"/>
    </xf>
    <xf numFmtId="0" fontId="7" fillId="2" borderId="7" xfId="1" applyFont="1" applyFill="1" applyBorder="1" applyAlignment="1" applyProtection="1">
      <protection hidden="1"/>
    </xf>
    <xf numFmtId="0" fontId="7" fillId="2" borderId="0" xfId="1" applyFont="1" applyFill="1" applyBorder="1" applyAlignment="1" applyProtection="1">
      <protection hidden="1"/>
    </xf>
    <xf numFmtId="0" fontId="7" fillId="2" borderId="9" xfId="1" applyFont="1" applyFill="1" applyBorder="1" applyAlignment="1" applyProtection="1">
      <alignment horizontal="left"/>
      <protection hidden="1"/>
    </xf>
    <xf numFmtId="0" fontId="2" fillId="2" borderId="4" xfId="1" applyFont="1" applyFill="1" applyBorder="1" applyAlignment="1" applyProtection="1">
      <protection hidden="1"/>
    </xf>
    <xf numFmtId="0" fontId="2" fillId="2" borderId="6" xfId="1" applyFont="1" applyFill="1" applyBorder="1" applyAlignment="1" applyProtection="1">
      <protection hidden="1"/>
    </xf>
    <xf numFmtId="0" fontId="2" fillId="2" borderId="6" xfId="1" applyFont="1" applyFill="1" applyBorder="1" applyAlignment="1" applyProtection="1">
      <alignment horizontal="left"/>
      <protection hidden="1"/>
    </xf>
    <xf numFmtId="0" fontId="2" fillId="2" borderId="5" xfId="1" applyFont="1" applyFill="1" applyBorder="1" applyAlignment="1" applyProtection="1">
      <alignment horizontal="left"/>
      <protection hidden="1"/>
    </xf>
    <xf numFmtId="0" fontId="4" fillId="2" borderId="4" xfId="1" applyFont="1" applyFill="1" applyBorder="1" applyAlignment="1" applyProtection="1">
      <alignment horizontal="right"/>
      <protection hidden="1"/>
    </xf>
    <xf numFmtId="0" fontId="2" fillId="2" borderId="5" xfId="1" applyFont="1" applyFill="1" applyBorder="1" applyAlignment="1" applyProtection="1">
      <protection hidden="1"/>
    </xf>
    <xf numFmtId="0" fontId="2" fillId="2" borderId="0" xfId="1" applyFont="1" applyFill="1" applyBorder="1" applyAlignment="1" applyProtection="1">
      <alignment horizontal="left"/>
      <protection hidden="1"/>
    </xf>
    <xf numFmtId="0" fontId="2" fillId="2" borderId="9" xfId="1" applyFont="1" applyFill="1" applyBorder="1" applyAlignment="1" applyProtection="1">
      <alignment horizontal="left"/>
      <protection hidden="1"/>
    </xf>
    <xf numFmtId="0" fontId="2" fillId="2" borderId="10" xfId="1" applyFont="1" applyFill="1" applyBorder="1" applyAlignment="1" applyProtection="1">
      <protection hidden="1"/>
    </xf>
    <xf numFmtId="0" fontId="2" fillId="2" borderId="11" xfId="1" applyFont="1" applyFill="1" applyBorder="1" applyAlignment="1" applyProtection="1">
      <protection hidden="1"/>
    </xf>
    <xf numFmtId="0" fontId="2" fillId="2" borderId="8" xfId="1" applyFont="1" applyFill="1" applyBorder="1" applyAlignment="1" applyProtection="1">
      <protection hidden="1"/>
    </xf>
    <xf numFmtId="0" fontId="2" fillId="2" borderId="7" xfId="1" applyFont="1" applyFill="1" applyBorder="1" applyAlignment="1" applyProtection="1">
      <alignment horizontal="right"/>
      <protection hidden="1"/>
    </xf>
    <xf numFmtId="0" fontId="2" fillId="2" borderId="0" xfId="1" applyFont="1" applyFill="1" applyBorder="1" applyAlignment="1" applyProtection="1">
      <alignment horizontal="right"/>
      <protection hidden="1"/>
    </xf>
    <xf numFmtId="0" fontId="2" fillId="2" borderId="11" xfId="1" applyFont="1" applyFill="1" applyBorder="1" applyProtection="1">
      <protection hidden="1"/>
    </xf>
    <xf numFmtId="0" fontId="2" fillId="2" borderId="11" xfId="1" applyFont="1" applyFill="1" applyBorder="1" applyAlignment="1" applyProtection="1">
      <alignment horizontal="center"/>
      <protection hidden="1"/>
    </xf>
    <xf numFmtId="0" fontId="2" fillId="2" borderId="11" xfId="1" applyFont="1" applyFill="1" applyBorder="1" applyAlignment="1" applyProtection="1">
      <alignment horizontal="left"/>
      <protection hidden="1"/>
    </xf>
    <xf numFmtId="0" fontId="7" fillId="2" borderId="8" xfId="1" applyFont="1" applyFill="1" applyBorder="1" applyProtection="1">
      <protection hidden="1"/>
    </xf>
    <xf numFmtId="0" fontId="2" fillId="2" borderId="7" xfId="1" applyNumberFormat="1" applyFont="1" applyFill="1" applyBorder="1" applyAlignment="1" applyProtection="1">
      <alignment horizontal="right"/>
      <protection hidden="1"/>
    </xf>
    <xf numFmtId="0" fontId="2" fillId="2" borderId="0" xfId="1" applyNumberFormat="1" applyFont="1" applyFill="1" applyBorder="1" applyAlignment="1" applyProtection="1">
      <alignment horizontal="right"/>
      <protection hidden="1"/>
    </xf>
    <xf numFmtId="0" fontId="7" fillId="2" borderId="8" xfId="1" applyFont="1" applyFill="1" applyBorder="1" applyAlignment="1" applyProtection="1">
      <protection hidden="1"/>
    </xf>
    <xf numFmtId="0" fontId="2" fillId="2" borderId="4" xfId="1" applyNumberFormat="1" applyFont="1" applyFill="1" applyBorder="1" applyAlignment="1" applyProtection="1">
      <alignment horizontal="right"/>
      <protection locked="0" hidden="1"/>
    </xf>
    <xf numFmtId="0" fontId="2" fillId="2" borderId="6" xfId="1" applyNumberFormat="1" applyFont="1" applyFill="1" applyBorder="1" applyAlignment="1" applyProtection="1">
      <alignment horizontal="right"/>
      <protection locked="0" hidden="1"/>
    </xf>
    <xf numFmtId="0" fontId="9" fillId="2" borderId="6" xfId="1" applyNumberFormat="1" applyFont="1" applyFill="1" applyBorder="1" applyAlignment="1" applyProtection="1">
      <alignment horizontal="right"/>
      <protection locked="0" hidden="1"/>
    </xf>
    <xf numFmtId="0" fontId="9" fillId="2" borderId="5" xfId="1" applyNumberFormat="1" applyFont="1" applyFill="1" applyBorder="1" applyAlignment="1" applyProtection="1">
      <alignment horizontal="right"/>
      <protection locked="0" hidden="1"/>
    </xf>
    <xf numFmtId="0" fontId="2" fillId="2" borderId="0" xfId="1" applyFont="1" applyFill="1" applyBorder="1" applyAlignment="1" applyProtection="1">
      <alignment horizontal="left"/>
      <protection locked="0" hidden="1"/>
    </xf>
    <xf numFmtId="0" fontId="9" fillId="2" borderId="9" xfId="1" applyFont="1" applyFill="1" applyBorder="1" applyAlignment="1" applyProtection="1">
      <alignment horizontal="left"/>
      <protection locked="0" hidden="1"/>
    </xf>
    <xf numFmtId="0" fontId="2" fillId="2" borderId="8" xfId="1" applyFont="1" applyFill="1" applyBorder="1" applyAlignment="1" applyProtection="1">
      <alignment horizontal="left"/>
      <protection hidden="1"/>
    </xf>
    <xf numFmtId="0" fontId="2" fillId="2" borderId="10" xfId="1" applyNumberFormat="1" applyFont="1" applyFill="1" applyBorder="1" applyAlignment="1" applyProtection="1">
      <alignment horizontal="right"/>
      <protection locked="0" hidden="1"/>
    </xf>
    <xf numFmtId="0" fontId="2" fillId="2" borderId="11" xfId="1" applyNumberFormat="1" applyFont="1" applyFill="1" applyBorder="1" applyAlignment="1" applyProtection="1">
      <alignment horizontal="right"/>
      <protection locked="0" hidden="1"/>
    </xf>
    <xf numFmtId="0" fontId="9" fillId="2" borderId="11" xfId="1" applyNumberFormat="1" applyFont="1" applyFill="1" applyBorder="1" applyAlignment="1" applyProtection="1">
      <alignment horizontal="right"/>
      <protection locked="0" hidden="1"/>
    </xf>
    <xf numFmtId="0" fontId="9" fillId="2" borderId="8" xfId="1" applyNumberFormat="1" applyFont="1" applyFill="1" applyBorder="1" applyAlignment="1" applyProtection="1">
      <alignment horizontal="right"/>
      <protection locked="0" hidden="1"/>
    </xf>
    <xf numFmtId="0" fontId="9" fillId="2" borderId="7" xfId="1" applyFont="1" applyFill="1" applyBorder="1" applyAlignment="1" applyProtection="1">
      <protection locked="0" hidden="1"/>
    </xf>
    <xf numFmtId="0" fontId="9" fillId="2" borderId="0" xfId="1" applyFont="1" applyFill="1" applyBorder="1" applyAlignment="1" applyProtection="1">
      <protection locked="0" hidden="1"/>
    </xf>
    <xf numFmtId="0" fontId="2" fillId="2" borderId="0" xfId="1" applyFont="1" applyFill="1" applyBorder="1" applyAlignment="1" applyProtection="1">
      <alignment horizontal="right"/>
      <protection locked="0" hidden="1"/>
    </xf>
    <xf numFmtId="0" fontId="9" fillId="2" borderId="0" xfId="1" applyFont="1" applyFill="1" applyBorder="1" applyAlignment="1" applyProtection="1">
      <alignment horizontal="right"/>
      <protection locked="0" hidden="1"/>
    </xf>
    <xf numFmtId="0" fontId="8" fillId="2" borderId="0" xfId="1" applyFont="1" applyFill="1" applyBorder="1" applyAlignment="1" applyProtection="1">
      <alignment horizontal="center"/>
      <protection hidden="1"/>
    </xf>
    <xf numFmtId="0" fontId="3" fillId="2" borderId="0" xfId="1" applyFont="1" applyFill="1" applyBorder="1" applyAlignment="1" applyProtection="1">
      <alignment horizontal="left"/>
      <protection hidden="1"/>
    </xf>
    <xf numFmtId="0" fontId="7" fillId="2" borderId="9" xfId="1" applyFont="1" applyFill="1" applyBorder="1" applyProtection="1">
      <protection hidden="1"/>
    </xf>
    <xf numFmtId="0" fontId="2" fillId="2" borderId="4" xfId="1" applyFont="1" applyFill="1" applyBorder="1" applyAlignment="1" applyProtection="1">
      <protection locked="0" hidden="1"/>
    </xf>
    <xf numFmtId="0" fontId="2" fillId="2" borderId="6" xfId="1" applyFont="1" applyFill="1" applyBorder="1" applyAlignment="1" applyProtection="1">
      <protection locked="0" hidden="1"/>
    </xf>
    <xf numFmtId="0" fontId="9" fillId="2" borderId="6" xfId="1" applyFont="1" applyFill="1" applyBorder="1" applyAlignment="1" applyProtection="1">
      <protection locked="0" hidden="1"/>
    </xf>
    <xf numFmtId="0" fontId="3" fillId="2" borderId="6" xfId="1" applyFont="1" applyFill="1" applyBorder="1" applyProtection="1">
      <protection locked="0" hidden="1"/>
    </xf>
    <xf numFmtId="0" fontId="3" fillId="2" borderId="6" xfId="1" applyFont="1" applyFill="1" applyBorder="1" applyProtection="1">
      <protection hidden="1"/>
    </xf>
    <xf numFmtId="0" fontId="9" fillId="0" borderId="10" xfId="1" applyFont="1" applyBorder="1" applyAlignment="1" applyProtection="1">
      <alignment horizontal="right"/>
      <protection locked="0" hidden="1"/>
    </xf>
    <xf numFmtId="0" fontId="9" fillId="0" borderId="11" xfId="1" applyFont="1" applyBorder="1" applyAlignment="1" applyProtection="1">
      <alignment horizontal="right"/>
      <protection locked="0" hidden="1"/>
    </xf>
    <xf numFmtId="0" fontId="9" fillId="2" borderId="11" xfId="1" applyFont="1" applyFill="1" applyBorder="1" applyAlignment="1" applyProtection="1">
      <alignment horizontal="right"/>
      <protection locked="0" hidden="1"/>
    </xf>
    <xf numFmtId="0" fontId="8" fillId="2" borderId="11" xfId="1" applyFont="1" applyFill="1" applyBorder="1" applyAlignment="1" applyProtection="1">
      <protection hidden="1"/>
    </xf>
    <xf numFmtId="0" fontId="8" fillId="2" borderId="8" xfId="1" applyFont="1" applyFill="1" applyBorder="1" applyAlignment="1" applyProtection="1">
      <protection hidden="1"/>
    </xf>
    <xf numFmtId="0" fontId="2" fillId="3" borderId="10" xfId="1" applyFont="1" applyFill="1" applyBorder="1" applyAlignment="1" applyProtection="1">
      <protection hidden="1"/>
    </xf>
    <xf numFmtId="0" fontId="2" fillId="3" borderId="11" xfId="1" applyFont="1" applyFill="1" applyBorder="1" applyAlignment="1" applyProtection="1">
      <protection hidden="1"/>
    </xf>
    <xf numFmtId="0" fontId="3" fillId="3" borderId="8" xfId="1" applyFont="1" applyFill="1" applyBorder="1" applyAlignment="1" applyProtection="1">
      <protection hidden="1"/>
    </xf>
    <xf numFmtId="0" fontId="3" fillId="2" borderId="0" xfId="1" applyFont="1" applyFill="1" applyBorder="1" applyAlignment="1" applyProtection="1">
      <alignment horizontal="center"/>
      <protection hidden="1"/>
    </xf>
    <xf numFmtId="0" fontId="9" fillId="2" borderId="4" xfId="1" applyFont="1" applyFill="1" applyBorder="1" applyAlignment="1" applyProtection="1">
      <protection locked="0" hidden="1"/>
    </xf>
    <xf numFmtId="49" fontId="2" fillId="2" borderId="0" xfId="1" applyNumberFormat="1" applyFont="1" applyFill="1" applyBorder="1" applyProtection="1">
      <protection hidden="1"/>
    </xf>
    <xf numFmtId="0" fontId="9" fillId="2" borderId="0" xfId="1" applyNumberFormat="1" applyFont="1" applyFill="1" applyBorder="1" applyAlignment="1" applyProtection="1">
      <protection locked="0" hidden="1"/>
    </xf>
    <xf numFmtId="0" fontId="2" fillId="2" borderId="0" xfId="1" applyNumberFormat="1" applyFont="1" applyFill="1" applyBorder="1" applyProtection="1">
      <protection hidden="1"/>
    </xf>
    <xf numFmtId="0" fontId="7" fillId="2" borderId="9" xfId="1" applyFont="1" applyFill="1" applyBorder="1" applyAlignment="1" applyProtection="1">
      <protection hidden="1"/>
    </xf>
    <xf numFmtId="0" fontId="2" fillId="2" borderId="0" xfId="1" applyFont="1" applyFill="1" applyAlignment="1" applyProtection="1">
      <protection hidden="1"/>
    </xf>
    <xf numFmtId="0" fontId="3" fillId="2" borderId="0" xfId="1" applyFont="1" applyFill="1" applyProtection="1">
      <protection hidden="1"/>
    </xf>
    <xf numFmtId="0" fontId="2" fillId="2" borderId="6" xfId="1" applyFont="1" applyFill="1" applyBorder="1" applyAlignment="1" applyProtection="1">
      <alignment horizontal="right"/>
      <protection hidden="1"/>
    </xf>
    <xf numFmtId="0" fontId="2" fillId="2" borderId="0" xfId="1" applyFont="1" applyFill="1" applyBorder="1" applyAlignment="1" applyProtection="1">
      <alignment horizontal="center"/>
      <protection hidden="1"/>
    </xf>
    <xf numFmtId="0" fontId="7" fillId="2" borderId="9" xfId="1" applyFont="1" applyFill="1" applyBorder="1" applyAlignment="1" applyProtection="1">
      <alignment horizontal="left"/>
      <protection hidden="1"/>
    </xf>
    <xf numFmtId="0" fontId="3" fillId="2" borderId="6" xfId="1" applyFont="1" applyFill="1" applyBorder="1" applyAlignment="1" applyProtection="1">
      <alignment horizontal="center"/>
      <protection hidden="1"/>
    </xf>
    <xf numFmtId="0" fontId="2" fillId="2" borderId="11" xfId="1" applyFont="1" applyFill="1" applyBorder="1" applyAlignment="1" applyProtection="1">
      <alignment horizontal="right"/>
      <protection hidden="1"/>
    </xf>
    <xf numFmtId="0" fontId="2" fillId="2" borderId="0" xfId="1" applyFont="1" applyFill="1" applyBorder="1" applyAlignment="1" applyProtection="1">
      <protection hidden="1"/>
    </xf>
    <xf numFmtId="0" fontId="3" fillId="2" borderId="0" xfId="1" applyFont="1" applyFill="1" applyBorder="1" applyProtection="1">
      <protection hidden="1"/>
    </xf>
    <xf numFmtId="0" fontId="9" fillId="2" borderId="1" xfId="1" applyFont="1" applyFill="1" applyBorder="1" applyAlignment="1" applyProtection="1">
      <protection locked="0" hidden="1"/>
    </xf>
    <xf numFmtId="0" fontId="9" fillId="2" borderId="2" xfId="1" applyFont="1" applyFill="1" applyBorder="1" applyAlignment="1" applyProtection="1">
      <protection locked="0" hidden="1"/>
    </xf>
    <xf numFmtId="0" fontId="2" fillId="2" borderId="2" xfId="1" applyFont="1" applyFill="1" applyBorder="1" applyProtection="1">
      <protection hidden="1"/>
    </xf>
    <xf numFmtId="0" fontId="2" fillId="2" borderId="3" xfId="1" applyFont="1" applyFill="1" applyBorder="1" applyAlignment="1" applyProtection="1">
      <alignment horizontal="left"/>
      <protection hidden="1"/>
    </xf>
    <xf numFmtId="0" fontId="9" fillId="2" borderId="10" xfId="1" applyFont="1" applyFill="1" applyBorder="1" applyAlignment="1" applyProtection="1">
      <protection locked="0" hidden="1"/>
    </xf>
    <xf numFmtId="0" fontId="9" fillId="2" borderId="11" xfId="1" applyFont="1" applyFill="1" applyBorder="1" applyAlignment="1" applyProtection="1">
      <protection locked="0" hidden="1"/>
    </xf>
    <xf numFmtId="0" fontId="3" fillId="3" borderId="10" xfId="1" applyFont="1" applyFill="1" applyBorder="1" applyAlignment="1" applyProtection="1">
      <alignment horizontal="center"/>
      <protection hidden="1"/>
    </xf>
    <xf numFmtId="0" fontId="3" fillId="3" borderId="11" xfId="1" applyFont="1" applyFill="1" applyBorder="1" applyAlignment="1" applyProtection="1">
      <alignment horizontal="center"/>
      <protection hidden="1"/>
    </xf>
    <xf numFmtId="0" fontId="3" fillId="3" borderId="8" xfId="1" applyFont="1" applyFill="1" applyBorder="1" applyAlignment="1" applyProtection="1">
      <alignment horizontal="center"/>
      <protection hidden="1"/>
    </xf>
    <xf numFmtId="0" fontId="2" fillId="0" borderId="1" xfId="1" applyFont="1" applyBorder="1" applyAlignment="1" applyProtection="1">
      <protection hidden="1"/>
    </xf>
    <xf numFmtId="0" fontId="2" fillId="0" borderId="2" xfId="1" applyFont="1" applyBorder="1" applyAlignment="1" applyProtection="1">
      <protection hidden="1"/>
    </xf>
    <xf numFmtId="0" fontId="2" fillId="3" borderId="2" xfId="1" applyFont="1" applyFill="1" applyBorder="1" applyAlignment="1" applyProtection="1">
      <protection hidden="1"/>
    </xf>
    <xf numFmtId="0" fontId="2" fillId="2" borderId="0" xfId="1" applyFont="1" applyFill="1" applyBorder="1" applyAlignment="1" applyProtection="1">
      <alignment horizontal="center"/>
      <protection hidden="1"/>
    </xf>
    <xf numFmtId="0" fontId="2" fillId="0" borderId="2" xfId="1" applyFont="1" applyBorder="1" applyAlignment="1" applyProtection="1">
      <alignment horizontal="center"/>
      <protection hidden="1"/>
    </xf>
    <xf numFmtId="0" fontId="2" fillId="2" borderId="0" xfId="1" applyFont="1" applyFill="1" applyBorder="1" applyAlignment="1" applyProtection="1">
      <alignment horizontal="right"/>
      <protection hidden="1"/>
    </xf>
    <xf numFmtId="0" fontId="2" fillId="2" borderId="0" xfId="1" applyFont="1" applyFill="1" applyBorder="1" applyAlignment="1" applyProtection="1">
      <alignment horizontal="left"/>
      <protection hidden="1"/>
    </xf>
    <xf numFmtId="0" fontId="1" fillId="0" borderId="12" xfId="1" applyFont="1" applyBorder="1" applyAlignment="1" applyProtection="1">
      <protection locked="0" hidden="1"/>
    </xf>
    <xf numFmtId="0" fontId="1" fillId="0" borderId="13" xfId="1" applyFont="1" applyBorder="1" applyAlignment="1" applyProtection="1">
      <alignment horizontal="left"/>
      <protection locked="0" hidden="1"/>
    </xf>
    <xf numFmtId="14" fontId="10" fillId="2" borderId="13" xfId="1" applyNumberFormat="1" applyFont="1" applyFill="1" applyBorder="1" applyAlignment="1" applyProtection="1">
      <alignment horizontal="left" vertical="top" shrinkToFit="1"/>
      <protection locked="0" hidden="1"/>
    </xf>
    <xf numFmtId="0" fontId="1" fillId="0" borderId="13" xfId="1" applyFont="1" applyBorder="1" applyAlignment="1" applyProtection="1">
      <protection locked="0" hidden="1"/>
    </xf>
    <xf numFmtId="0" fontId="10" fillId="2" borderId="13" xfId="1" applyFont="1" applyFill="1" applyBorder="1" applyAlignment="1" applyProtection="1">
      <alignment vertical="top" shrinkToFit="1"/>
      <protection locked="0" hidden="1"/>
    </xf>
    <xf numFmtId="0" fontId="1" fillId="0" borderId="13" xfId="1" applyFont="1" applyBorder="1" applyAlignment="1" applyProtection="1">
      <alignment vertical="top" shrinkToFit="1"/>
      <protection locked="0" hidden="1"/>
    </xf>
    <xf numFmtId="0" fontId="10" fillId="2" borderId="13" xfId="1" applyFont="1" applyFill="1" applyBorder="1" applyAlignment="1" applyProtection="1">
      <alignment horizontal="left"/>
      <protection locked="0" hidden="1"/>
    </xf>
    <xf numFmtId="0" fontId="10" fillId="2" borderId="14" xfId="1" applyFont="1" applyFill="1" applyBorder="1" applyAlignment="1" applyProtection="1">
      <alignment horizontal="left"/>
      <protection locked="0" hidden="1"/>
    </xf>
    <xf numFmtId="0" fontId="1" fillId="0" borderId="15" xfId="1" applyFont="1" applyBorder="1" applyAlignment="1" applyProtection="1">
      <protection hidden="1"/>
    </xf>
    <xf numFmtId="0" fontId="1" fillId="0" borderId="16" xfId="1" applyFont="1" applyBorder="1" applyAlignment="1" applyProtection="1">
      <alignment horizontal="left"/>
      <protection hidden="1"/>
    </xf>
    <xf numFmtId="0" fontId="11" fillId="2" borderId="16" xfId="1" applyFont="1" applyFill="1" applyBorder="1" applyAlignment="1" applyProtection="1">
      <alignment horizontal="left"/>
      <protection hidden="1"/>
    </xf>
    <xf numFmtId="0" fontId="1" fillId="0" borderId="16" xfId="1" applyFont="1" applyBorder="1" applyAlignment="1" applyProtection="1">
      <protection hidden="1"/>
    </xf>
    <xf numFmtId="0" fontId="11" fillId="2" borderId="17" xfId="1" applyFont="1" applyFill="1" applyBorder="1" applyAlignment="1" applyProtection="1">
      <alignment horizontal="left"/>
      <protection hidden="1"/>
    </xf>
    <xf numFmtId="0" fontId="12" fillId="2" borderId="0" xfId="2" applyFill="1" applyBorder="1" applyAlignment="1" applyProtection="1">
      <alignment horizontal="right"/>
      <protection hidden="1"/>
    </xf>
    <xf numFmtId="0" fontId="1" fillId="2" borderId="0" xfId="1" applyFill="1" applyBorder="1" applyAlignment="1" applyProtection="1">
      <protection hidden="1"/>
    </xf>
    <xf numFmtId="0" fontId="13" fillId="2" borderId="0" xfId="1" applyFont="1" applyFill="1" applyProtection="1">
      <protection hidden="1"/>
    </xf>
    <xf numFmtId="0" fontId="14" fillId="2" borderId="0" xfId="1" applyFont="1" applyFill="1" applyProtection="1">
      <protection hidden="1"/>
    </xf>
    <xf numFmtId="0" fontId="15" fillId="2" borderId="0" xfId="2" applyFont="1" applyFill="1" applyBorder="1" applyAlignment="1" applyProtection="1"/>
    <xf numFmtId="0" fontId="12" fillId="2" borderId="6" xfId="2" applyFill="1" applyBorder="1" applyAlignment="1" applyProtection="1">
      <alignment horizontal="left"/>
      <protection hidden="1"/>
    </xf>
    <xf numFmtId="0" fontId="1" fillId="2" borderId="18" xfId="2" applyNumberFormat="1" applyFont="1" applyFill="1" applyBorder="1" applyAlignment="1" applyProtection="1">
      <alignment horizontal="right" vertical="center"/>
      <protection hidden="1"/>
    </xf>
    <xf numFmtId="0" fontId="1" fillId="2" borderId="18" xfId="1" applyFill="1" applyBorder="1" applyAlignment="1" applyProtection="1">
      <alignment vertical="center"/>
      <protection hidden="1"/>
    </xf>
    <xf numFmtId="0" fontId="16" fillId="2" borderId="18" xfId="1" applyFont="1" applyFill="1" applyBorder="1" applyAlignment="1" applyProtection="1">
      <alignment horizontal="center" vertical="center"/>
      <protection hidden="1"/>
    </xf>
    <xf numFmtId="0" fontId="1" fillId="2" borderId="18" xfId="1" applyFont="1" applyFill="1" applyBorder="1" applyAlignment="1" applyProtection="1">
      <alignment horizontal="left"/>
      <protection hidden="1"/>
    </xf>
    <xf numFmtId="0" fontId="1" fillId="2" borderId="18" xfId="1" applyNumberFormat="1" applyFont="1" applyFill="1" applyBorder="1" applyAlignment="1" applyProtection="1">
      <protection hidden="1"/>
    </xf>
    <xf numFmtId="0" fontId="1" fillId="2" borderId="18" xfId="1" applyNumberFormat="1" applyFont="1" applyFill="1" applyBorder="1" applyAlignment="1" applyProtection="1">
      <alignment vertical="center"/>
      <protection hidden="1"/>
    </xf>
    <xf numFmtId="0" fontId="17" fillId="2" borderId="18" xfId="1" applyNumberFormat="1" applyFont="1" applyFill="1" applyBorder="1" applyAlignment="1" applyProtection="1">
      <alignment vertical="center"/>
      <protection hidden="1"/>
    </xf>
    <xf numFmtId="0" fontId="18" fillId="2" borderId="0" xfId="2" applyNumberFormat="1" applyFont="1" applyFill="1" applyBorder="1" applyAlignment="1" applyProtection="1">
      <alignment horizontal="right" vertical="center"/>
      <protection hidden="1"/>
    </xf>
    <xf numFmtId="0" fontId="1" fillId="2" borderId="0" xfId="1" applyFill="1" applyBorder="1" applyAlignment="1" applyProtection="1">
      <alignment vertical="center"/>
      <protection hidden="1"/>
    </xf>
    <xf numFmtId="0" fontId="16" fillId="2" borderId="0" xfId="1" applyFont="1" applyFill="1" applyBorder="1" applyAlignment="1" applyProtection="1">
      <alignment horizontal="center" vertical="center"/>
      <protection hidden="1"/>
    </xf>
    <xf numFmtId="0" fontId="1" fillId="2" borderId="0" xfId="1" applyFont="1" applyFill="1" applyBorder="1" applyProtection="1">
      <protection hidden="1"/>
    </xf>
    <xf numFmtId="0" fontId="1" fillId="2" borderId="0" xfId="1" applyNumberFormat="1" applyFont="1" applyFill="1" applyBorder="1" applyAlignment="1" applyProtection="1">
      <protection hidden="1"/>
    </xf>
    <xf numFmtId="0" fontId="1" fillId="2" borderId="0" xfId="1" applyNumberFormat="1" applyFont="1" applyFill="1" applyBorder="1" applyAlignment="1" applyProtection="1">
      <alignment vertical="center"/>
      <protection hidden="1"/>
    </xf>
    <xf numFmtId="0" fontId="17" fillId="2" borderId="0" xfId="1" applyNumberFormat="1" applyFont="1" applyFill="1" applyBorder="1" applyAlignment="1" applyProtection="1">
      <alignment vertical="center"/>
      <protection hidden="1"/>
    </xf>
  </cellXfs>
  <cellStyles count="7">
    <cellStyle name="Dezimal_Lean6-060602" xfId="3"/>
    <cellStyle name="Hyperlink" xfId="2" builtinId="8"/>
    <cellStyle name="Normal" xfId="0" builtinId="0"/>
    <cellStyle name="Normal 2" xfId="1"/>
    <cellStyle name="Percent 2" xfId="4"/>
    <cellStyle name="Standard 2" xfId="5"/>
    <cellStyle name="Währung_Lean6-06060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www.leanmap.com/" TargetMode="Externa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524000" cy="315616"/>
    <xdr:pic>
      <xdr:nvPicPr>
        <xdr:cNvPr id="2" name="Picture 1">
          <a:hlinkClick xmlns:r="http://schemas.openxmlformats.org/officeDocument/2006/relationships" r:id="rId1"/>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1524000" cy="315616"/>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Robert/AppData/Local/Microsoft/Windows/Temporary%20Internet%20Files/Content.Outlook/GD91EPQ6/Lean6%20-%20Copy.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M/AppData/Local/Temp/Temp1_lean6.zip/lean6%20(Excel%202007).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Leanmap/10-LeanmapTools/10-Lean6/Lean6-2011%20new%20download/LEAN6-unprotected-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nMap"/>
      <sheetName val="Lean6"/>
      <sheetName val="Mail Text"/>
      <sheetName val="Input"/>
    </sheetNames>
    <sheetDataSet>
      <sheetData sheetId="0" refreshError="1"/>
      <sheetData sheetId="1" refreshError="1"/>
      <sheetData sheetId="2" refreshError="1"/>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nMap"/>
      <sheetName val="Mail Text"/>
      <sheetName val="Input"/>
    </sheetNames>
    <sheetDataSet>
      <sheetData sheetId="0" refreshError="1"/>
      <sheetData sheetId="1" refreshError="1"/>
      <sheetData sheetId="2" refreshError="1">
        <row r="16">
          <cell r="A16" t="str">
            <v>Lean6</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n6"/>
      <sheetName val="Probability Distribution"/>
      <sheetName val="Probability Tree"/>
      <sheetName val="Repeatability Reproducibility "/>
      <sheetName val="Correlation Analysis"/>
      <sheetName val="Regression Analysis"/>
      <sheetName val="Cause Effect Fishbone"/>
      <sheetName val="Failure Mode Effect Analysis"/>
      <sheetName val="Saturated Design of Experiment"/>
      <sheetName val="Full Design of Experiment "/>
      <sheetName val="Control Plan"/>
      <sheetName val="p-Control Chart"/>
      <sheetName val="XbarR Chart"/>
      <sheetName val="Data Collection Sampling Plan"/>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leanmap.com/"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Z56"/>
  <sheetViews>
    <sheetView tabSelected="1" workbookViewId="0">
      <selection activeCell="Z17" sqref="Z17:AB17"/>
    </sheetView>
  </sheetViews>
  <sheetFormatPr defaultColWidth="2.85546875" defaultRowHeight="12.75" customHeight="1"/>
  <cols>
    <col min="1" max="1" width="2.85546875" style="4" customWidth="1"/>
    <col min="2" max="8" width="2.85546875" style="1" customWidth="1"/>
    <col min="9" max="9" width="2.85546875" style="2" customWidth="1"/>
    <col min="10" max="10" width="2.85546875" style="3" customWidth="1"/>
    <col min="11" max="11" width="2.85546875" style="2" customWidth="1"/>
    <col min="12" max="16384" width="2.85546875" style="1"/>
  </cols>
  <sheetData>
    <row r="1" spans="1:52" ht="13.7" customHeight="1">
      <c r="A1" s="153" t="s">
        <v>79</v>
      </c>
      <c r="B1" s="152"/>
      <c r="C1" s="152"/>
      <c r="D1" s="151"/>
      <c r="E1" s="151"/>
      <c r="F1" s="151"/>
      <c r="G1" s="150"/>
      <c r="H1" s="150"/>
      <c r="I1" s="148"/>
      <c r="J1" s="149" t="s">
        <v>78</v>
      </c>
      <c r="K1" s="149"/>
      <c r="L1" s="149"/>
      <c r="M1" s="149"/>
      <c r="N1" s="149"/>
      <c r="O1" s="149"/>
      <c r="P1" s="149"/>
      <c r="Q1" s="149"/>
      <c r="R1" s="149"/>
      <c r="S1" s="149"/>
      <c r="T1" s="149"/>
      <c r="U1" s="149"/>
      <c r="V1" s="149"/>
      <c r="W1" s="149"/>
      <c r="X1" s="149"/>
      <c r="Y1" s="149"/>
      <c r="Z1" s="149"/>
      <c r="AA1" s="149"/>
      <c r="AB1" s="149"/>
      <c r="AC1" s="149"/>
      <c r="AD1" s="149"/>
      <c r="AE1" s="149"/>
      <c r="AF1" s="149"/>
      <c r="AG1" s="149"/>
      <c r="AH1" s="149"/>
      <c r="AI1" s="149"/>
      <c r="AJ1" s="149"/>
      <c r="AK1" s="149"/>
      <c r="AL1" s="149"/>
      <c r="AM1" s="149"/>
      <c r="AN1" s="149"/>
      <c r="AO1" s="149"/>
      <c r="AP1" s="149"/>
      <c r="AQ1" s="149"/>
      <c r="AR1" s="148"/>
      <c r="AS1" s="148"/>
      <c r="AT1" s="147" t="s">
        <v>77</v>
      </c>
      <c r="AU1" s="147"/>
      <c r="AV1" s="147"/>
      <c r="AW1" s="147"/>
      <c r="AX1" s="147"/>
      <c r="AY1" s="147"/>
      <c r="AZ1" s="147"/>
    </row>
    <row r="2" spans="1:52" ht="13.7" customHeight="1" thickBot="1">
      <c r="A2" s="146" t="s">
        <v>76</v>
      </c>
      <c r="B2" s="145"/>
      <c r="C2" s="145"/>
      <c r="D2" s="144"/>
      <c r="E2" s="144"/>
      <c r="F2" s="144"/>
      <c r="G2" s="143"/>
      <c r="H2" s="141"/>
      <c r="I2" s="141"/>
      <c r="J2" s="142"/>
      <c r="K2" s="142"/>
      <c r="L2" s="142"/>
      <c r="M2" s="142"/>
      <c r="N2" s="142"/>
      <c r="O2" s="142"/>
      <c r="P2" s="142"/>
      <c r="Q2" s="142"/>
      <c r="R2" s="142"/>
      <c r="S2" s="142"/>
      <c r="T2" s="142"/>
      <c r="U2" s="142"/>
      <c r="V2" s="142"/>
      <c r="W2" s="142"/>
      <c r="X2" s="142"/>
      <c r="Y2" s="142"/>
      <c r="Z2" s="142"/>
      <c r="AA2" s="142"/>
      <c r="AB2" s="142"/>
      <c r="AC2" s="142"/>
      <c r="AD2" s="142"/>
      <c r="AE2" s="142"/>
      <c r="AF2" s="142"/>
      <c r="AG2" s="142"/>
      <c r="AH2" s="142"/>
      <c r="AI2" s="142"/>
      <c r="AJ2" s="142"/>
      <c r="AK2" s="142"/>
      <c r="AL2" s="142"/>
      <c r="AM2" s="142"/>
      <c r="AN2" s="142"/>
      <c r="AO2" s="142"/>
      <c r="AP2" s="142"/>
      <c r="AQ2" s="142"/>
      <c r="AR2" s="141"/>
      <c r="AS2" s="141"/>
      <c r="AT2" s="140" t="s">
        <v>75</v>
      </c>
      <c r="AU2" s="140"/>
      <c r="AV2" s="140"/>
      <c r="AW2" s="140"/>
      <c r="AX2" s="140"/>
      <c r="AY2" s="140"/>
      <c r="AZ2" s="140"/>
    </row>
    <row r="3" spans="1:52" s="5" customFormat="1" ht="10.5" customHeight="1">
      <c r="A3" s="139"/>
      <c r="B3" s="139"/>
      <c r="C3" s="139"/>
      <c r="D3" s="138"/>
      <c r="E3" s="137"/>
      <c r="F3" s="136"/>
      <c r="H3" s="1"/>
      <c r="I3" s="1"/>
      <c r="J3" s="1"/>
      <c r="K3" s="1"/>
      <c r="L3" s="1"/>
      <c r="M3" s="1"/>
      <c r="N3" s="1"/>
      <c r="O3" s="1"/>
      <c r="P3" s="1"/>
      <c r="Q3" s="1"/>
      <c r="R3" s="1"/>
      <c r="S3" s="1"/>
      <c r="T3" s="1"/>
      <c r="U3" s="1"/>
      <c r="V3" s="1"/>
      <c r="W3" s="1"/>
      <c r="X3" s="1"/>
      <c r="Y3" s="1"/>
      <c r="Z3" s="1"/>
      <c r="AA3" s="1"/>
      <c r="AB3" s="1"/>
      <c r="AC3" s="1"/>
      <c r="AD3" s="1"/>
      <c r="AE3" s="1"/>
      <c r="AF3" s="1"/>
      <c r="AG3" s="135"/>
      <c r="AH3" s="135"/>
      <c r="AI3" s="135"/>
      <c r="AJ3" s="135"/>
      <c r="AK3" s="135"/>
      <c r="AL3" s="135"/>
      <c r="AM3" s="135"/>
      <c r="AN3" s="135"/>
      <c r="AO3" s="135"/>
      <c r="AP3" s="135"/>
      <c r="AQ3" s="135"/>
      <c r="AR3" s="135"/>
      <c r="AS3" s="135"/>
      <c r="AT3" s="135"/>
      <c r="AU3" s="135"/>
      <c r="AV3" s="135"/>
      <c r="AW3" s="134"/>
      <c r="AX3" s="134"/>
      <c r="AY3" s="134"/>
      <c r="AZ3" s="134"/>
    </row>
    <row r="4" spans="1:52" ht="12.75" customHeight="1">
      <c r="A4" s="133" t="s">
        <v>74</v>
      </c>
      <c r="B4" s="131"/>
      <c r="C4" s="131"/>
      <c r="D4" s="131"/>
      <c r="E4" s="131"/>
      <c r="F4" s="131"/>
      <c r="G4" s="131"/>
      <c r="H4" s="131"/>
      <c r="I4" s="131"/>
      <c r="J4" s="131"/>
      <c r="K4" s="131"/>
      <c r="L4" s="131"/>
      <c r="M4" s="131" t="s">
        <v>73</v>
      </c>
      <c r="N4" s="132"/>
      <c r="O4" s="132"/>
      <c r="P4" s="132"/>
      <c r="Q4" s="132"/>
      <c r="R4" s="132"/>
      <c r="S4" s="132"/>
      <c r="T4" s="132"/>
      <c r="U4" s="132"/>
      <c r="V4" s="132"/>
      <c r="W4" s="132"/>
      <c r="X4" s="132"/>
      <c r="Y4" s="131" t="s">
        <v>72</v>
      </c>
      <c r="Z4" s="132"/>
      <c r="AA4" s="132"/>
      <c r="AB4" s="132"/>
      <c r="AC4" s="132"/>
      <c r="AD4" s="132"/>
      <c r="AE4" s="132"/>
      <c r="AF4" s="132"/>
      <c r="AG4" s="132"/>
      <c r="AH4" s="132"/>
      <c r="AI4" s="132"/>
      <c r="AJ4" s="132"/>
      <c r="AK4" s="131" t="s">
        <v>71</v>
      </c>
      <c r="AL4" s="132"/>
      <c r="AM4" s="132"/>
      <c r="AN4" s="132"/>
      <c r="AO4" s="132"/>
      <c r="AP4" s="132"/>
      <c r="AQ4" s="132"/>
      <c r="AR4" s="132"/>
      <c r="AS4" s="132"/>
      <c r="AT4" s="132"/>
      <c r="AU4" s="132"/>
      <c r="AV4" s="131" t="s">
        <v>70</v>
      </c>
      <c r="AW4" s="130"/>
      <c r="AX4" s="130"/>
      <c r="AY4" s="130"/>
      <c r="AZ4" s="129"/>
    </row>
    <row r="5" spans="1:52" ht="12.75" customHeight="1">
      <c r="A5" s="128" t="s">
        <v>69</v>
      </c>
      <c r="B5" s="127"/>
      <c r="C5" s="127"/>
      <c r="D5" s="127"/>
      <c r="E5" s="127"/>
      <c r="F5" s="127"/>
      <c r="G5" s="127"/>
      <c r="H5" s="127"/>
      <c r="I5" s="127"/>
      <c r="J5" s="127"/>
      <c r="K5" s="127"/>
      <c r="L5" s="127"/>
      <c r="M5" s="125" t="s">
        <v>68</v>
      </c>
      <c r="N5" s="126"/>
      <c r="O5" s="124"/>
      <c r="P5" s="124"/>
      <c r="Q5" s="124"/>
      <c r="R5" s="124"/>
      <c r="S5" s="124"/>
      <c r="T5" s="124"/>
      <c r="U5" s="124"/>
      <c r="V5" s="124"/>
      <c r="W5" s="124"/>
      <c r="X5" s="124"/>
      <c r="Y5" s="125" t="s">
        <v>67</v>
      </c>
      <c r="Z5" s="124"/>
      <c r="AA5" s="124"/>
      <c r="AB5" s="124"/>
      <c r="AC5" s="124"/>
      <c r="AD5" s="124"/>
      <c r="AE5" s="124"/>
      <c r="AF5" s="124"/>
      <c r="AG5" s="124"/>
      <c r="AH5" s="124"/>
      <c r="AI5" s="124"/>
      <c r="AJ5" s="124"/>
      <c r="AK5" s="125" t="s">
        <v>66</v>
      </c>
      <c r="AL5" s="124"/>
      <c r="AM5" s="124"/>
      <c r="AN5" s="124"/>
      <c r="AO5" s="124"/>
      <c r="AP5" s="124"/>
      <c r="AQ5" s="124"/>
      <c r="AR5" s="124"/>
      <c r="AS5" s="124"/>
      <c r="AT5" s="124"/>
      <c r="AU5" s="124"/>
      <c r="AV5" s="123">
        <v>43831</v>
      </c>
      <c r="AW5" s="122"/>
      <c r="AX5" s="122"/>
      <c r="AY5" s="122"/>
      <c r="AZ5" s="121"/>
    </row>
    <row r="6" spans="1:52" s="5" customFormat="1" ht="10.5" customHeight="1">
      <c r="A6" s="24"/>
      <c r="B6" s="103"/>
      <c r="C6" s="103"/>
      <c r="D6" s="103"/>
      <c r="E6" s="103"/>
      <c r="F6" s="103"/>
      <c r="G6" s="120"/>
      <c r="H6" s="103"/>
      <c r="I6" s="103"/>
      <c r="J6" s="103"/>
      <c r="K6" s="103"/>
      <c r="L6" s="103"/>
      <c r="M6" s="103"/>
      <c r="N6" s="103"/>
      <c r="O6" s="103"/>
      <c r="P6" s="103"/>
      <c r="Q6" s="103"/>
      <c r="R6" s="103"/>
      <c r="S6" s="103"/>
      <c r="T6" s="120"/>
      <c r="U6" s="120"/>
      <c r="V6" s="120"/>
      <c r="W6" s="120"/>
      <c r="X6" s="120"/>
      <c r="Y6" s="120"/>
      <c r="Z6" s="119"/>
    </row>
    <row r="7" spans="1:52" s="5" customFormat="1" ht="10.5" customHeight="1">
      <c r="A7" s="21"/>
      <c r="V7" s="8" t="s">
        <v>65</v>
      </c>
      <c r="W7" s="7"/>
      <c r="X7" s="115"/>
      <c r="Y7" s="114"/>
    </row>
    <row r="8" spans="1:52" s="5" customFormat="1" ht="10.5" customHeight="1">
      <c r="A8" s="21"/>
      <c r="X8" s="32"/>
    </row>
    <row r="9" spans="1:52" s="5" customFormat="1" ht="10.5" customHeight="1">
      <c r="A9" s="21"/>
      <c r="L9" s="8" t="s">
        <v>64</v>
      </c>
      <c r="M9" s="118"/>
      <c r="N9" s="118"/>
      <c r="O9" s="118"/>
      <c r="P9" s="118"/>
      <c r="Q9" s="118"/>
      <c r="R9" s="118"/>
      <c r="S9" s="118"/>
      <c r="T9" s="118"/>
      <c r="U9" s="118"/>
      <c r="V9" s="118"/>
      <c r="W9" s="118"/>
      <c r="X9" s="118"/>
      <c r="Y9" s="118"/>
      <c r="Z9" s="118"/>
      <c r="AA9" s="118"/>
      <c r="AB9" s="118"/>
      <c r="AC9" s="118"/>
      <c r="AD9" s="118"/>
      <c r="AE9" s="115"/>
      <c r="AF9" s="115"/>
      <c r="AG9" s="115"/>
      <c r="AH9" s="115"/>
      <c r="AI9" s="114"/>
    </row>
    <row r="10" spans="1:52" s="5" customFormat="1" ht="10.5" customHeight="1">
      <c r="A10" s="21"/>
      <c r="L10" s="12"/>
      <c r="R10" s="117"/>
      <c r="S10" s="117"/>
      <c r="T10" s="117"/>
      <c r="U10" s="117"/>
      <c r="V10" s="117"/>
      <c r="W10" s="117"/>
      <c r="AI10" s="9"/>
    </row>
    <row r="11" spans="1:52" s="5" customFormat="1" ht="10.5" customHeight="1">
      <c r="A11" s="21"/>
      <c r="H11" s="8" t="s">
        <v>63</v>
      </c>
      <c r="I11" s="7"/>
      <c r="J11" s="7"/>
      <c r="K11" s="7"/>
      <c r="L11" s="7"/>
      <c r="M11" s="7"/>
      <c r="N11" s="6"/>
      <c r="X11" s="8" t="s">
        <v>62</v>
      </c>
      <c r="Y11" s="116"/>
      <c r="Z11" s="116"/>
      <c r="AA11" s="116"/>
      <c r="AB11" s="116"/>
      <c r="AC11" s="116"/>
      <c r="AD11" s="116"/>
      <c r="AE11" s="116"/>
      <c r="AF11" s="116"/>
      <c r="AG11" s="116"/>
      <c r="AH11" s="116"/>
      <c r="AI11" s="116"/>
      <c r="AJ11" s="116"/>
      <c r="AK11" s="116"/>
      <c r="AL11" s="115"/>
      <c r="AM11" s="115"/>
      <c r="AN11" s="115"/>
      <c r="AO11" s="115"/>
      <c r="AP11" s="115"/>
      <c r="AQ11" s="115"/>
      <c r="AR11" s="115"/>
      <c r="AS11" s="115"/>
      <c r="AT11" s="114"/>
    </row>
    <row r="12" spans="1:52" s="5" customFormat="1" ht="10.5" customHeight="1">
      <c r="A12" s="21"/>
      <c r="H12" s="12"/>
      <c r="I12" s="18"/>
      <c r="J12" s="19"/>
      <c r="K12" s="18"/>
      <c r="N12" s="35"/>
      <c r="W12" s="9"/>
      <c r="AI12" s="9"/>
      <c r="AT12" s="9"/>
    </row>
    <row r="13" spans="1:52" s="5" customFormat="1" ht="10.5" customHeight="1">
      <c r="A13" s="8" t="s">
        <v>61</v>
      </c>
      <c r="B13" s="7"/>
      <c r="C13" s="7"/>
      <c r="D13" s="7"/>
      <c r="E13" s="7"/>
      <c r="F13" s="7"/>
      <c r="G13" s="7"/>
      <c r="H13" s="7"/>
      <c r="I13" s="7"/>
      <c r="J13" s="7"/>
      <c r="K13" s="6"/>
      <c r="N13" s="13"/>
      <c r="R13" s="8" t="s">
        <v>60</v>
      </c>
      <c r="S13" s="7"/>
      <c r="T13" s="7"/>
      <c r="U13" s="7"/>
      <c r="V13" s="7"/>
      <c r="W13" s="7"/>
      <c r="X13" s="7"/>
      <c r="Y13" s="7"/>
      <c r="Z13" s="7"/>
      <c r="AA13" s="7"/>
      <c r="AB13" s="6"/>
      <c r="AD13" s="8" t="s">
        <v>59</v>
      </c>
      <c r="AE13" s="7"/>
      <c r="AF13" s="7"/>
      <c r="AG13" s="7"/>
      <c r="AH13" s="7"/>
      <c r="AI13" s="7"/>
      <c r="AJ13" s="7"/>
      <c r="AK13" s="7"/>
      <c r="AL13" s="7"/>
      <c r="AM13" s="7"/>
      <c r="AN13" s="6"/>
      <c r="AP13" s="113" t="s">
        <v>58</v>
      </c>
      <c r="AQ13" s="112"/>
      <c r="AR13" s="112"/>
      <c r="AS13" s="112"/>
      <c r="AT13" s="112"/>
      <c r="AU13" s="112"/>
      <c r="AV13" s="112"/>
      <c r="AW13" s="112"/>
      <c r="AX13" s="112"/>
      <c r="AY13" s="112"/>
      <c r="AZ13" s="111"/>
    </row>
    <row r="14" spans="1:52" s="5" customFormat="1" ht="10.5" customHeight="1">
      <c r="A14" s="25" t="s">
        <v>57</v>
      </c>
      <c r="B14" s="24"/>
      <c r="C14" s="24"/>
      <c r="D14" s="104"/>
      <c r="E14" s="104"/>
      <c r="F14" s="24"/>
      <c r="G14" s="24"/>
      <c r="H14" s="24"/>
      <c r="I14" s="73">
        <v>0.74299999999999999</v>
      </c>
      <c r="J14" s="71"/>
      <c r="K14" s="70"/>
      <c r="N14" s="13"/>
      <c r="R14" s="65" t="s">
        <v>36</v>
      </c>
      <c r="S14" s="52"/>
      <c r="T14" s="52"/>
      <c r="U14" s="52"/>
      <c r="V14" s="52"/>
      <c r="W14" s="52"/>
      <c r="X14" s="52"/>
      <c r="Y14" s="52"/>
      <c r="Z14" s="110">
        <v>10.199999999999999</v>
      </c>
      <c r="AA14" s="110"/>
      <c r="AB14" s="109"/>
      <c r="AD14" s="25" t="s">
        <v>56</v>
      </c>
      <c r="AE14" s="24"/>
      <c r="AF14" s="24"/>
      <c r="AG14" s="24"/>
      <c r="AH14" s="24"/>
      <c r="AI14" s="24"/>
      <c r="AJ14" s="24"/>
      <c r="AK14" s="24"/>
      <c r="AL14" s="71">
        <v>10</v>
      </c>
      <c r="AM14" s="71"/>
      <c r="AN14" s="70"/>
      <c r="AP14" s="108" t="s">
        <v>33</v>
      </c>
      <c r="AQ14" s="107"/>
      <c r="AR14" s="107"/>
      <c r="AS14" s="107"/>
      <c r="AT14" s="107"/>
      <c r="AU14" s="107"/>
      <c r="AV14" s="107"/>
      <c r="AW14" s="107"/>
      <c r="AX14" s="106">
        <v>0.05</v>
      </c>
      <c r="AY14" s="106"/>
      <c r="AZ14" s="105"/>
    </row>
    <row r="15" spans="1:52" s="5" customFormat="1" ht="10.5" customHeight="1">
      <c r="A15" s="25" t="s">
        <v>33</v>
      </c>
      <c r="B15" s="24"/>
      <c r="C15" s="24"/>
      <c r="D15" s="104"/>
      <c r="E15" s="104"/>
      <c r="F15" s="24"/>
      <c r="G15" s="24"/>
      <c r="H15" s="24"/>
      <c r="I15" s="73">
        <v>0.05</v>
      </c>
      <c r="J15" s="71"/>
      <c r="K15" s="70"/>
      <c r="N15" s="13"/>
      <c r="R15" s="25" t="s">
        <v>33</v>
      </c>
      <c r="S15" s="24"/>
      <c r="T15" s="24"/>
      <c r="U15" s="24"/>
      <c r="V15" s="24"/>
      <c r="W15" s="24"/>
      <c r="X15" s="24"/>
      <c r="Y15" s="24"/>
      <c r="Z15" s="71">
        <v>0.05</v>
      </c>
      <c r="AA15" s="71"/>
      <c r="AB15" s="70"/>
      <c r="AD15" s="25" t="s">
        <v>33</v>
      </c>
      <c r="AE15" s="24"/>
      <c r="AF15" s="24"/>
      <c r="AG15" s="24"/>
      <c r="AH15" s="24"/>
      <c r="AI15" s="24"/>
      <c r="AJ15" s="24"/>
      <c r="AK15" s="24"/>
      <c r="AL15" s="71">
        <v>0.05</v>
      </c>
      <c r="AM15" s="71"/>
      <c r="AN15" s="70"/>
      <c r="AP15" s="100" t="s">
        <v>53</v>
      </c>
      <c r="AQ15" s="24"/>
      <c r="AR15" s="24"/>
      <c r="AS15" s="24"/>
      <c r="AT15" s="24"/>
      <c r="AU15" s="24"/>
      <c r="AV15" s="24"/>
      <c r="AW15" s="24"/>
      <c r="AX15" s="99"/>
      <c r="AY15" s="23"/>
      <c r="AZ15" s="22"/>
    </row>
    <row r="16" spans="1:52" s="5" customFormat="1" ht="10.5" customHeight="1">
      <c r="A16" s="25" t="s">
        <v>55</v>
      </c>
      <c r="B16" s="24"/>
      <c r="C16" s="24"/>
      <c r="D16" s="104"/>
      <c r="E16" s="104"/>
      <c r="F16" s="24"/>
      <c r="G16" s="24"/>
      <c r="H16" s="24"/>
      <c r="I16" s="73">
        <v>4</v>
      </c>
      <c r="J16" s="71"/>
      <c r="K16" s="70"/>
      <c r="N16" s="13"/>
      <c r="R16" s="25" t="s">
        <v>54</v>
      </c>
      <c r="S16" s="24"/>
      <c r="T16" s="24"/>
      <c r="U16" s="24"/>
      <c r="V16" s="24"/>
      <c r="W16" s="24"/>
      <c r="X16" s="24"/>
      <c r="Y16" s="24"/>
      <c r="Z16" s="71">
        <v>0.5</v>
      </c>
      <c r="AA16" s="71"/>
      <c r="AB16" s="70"/>
      <c r="AD16" s="58" t="s">
        <v>53</v>
      </c>
      <c r="AE16" s="30"/>
      <c r="AF16" s="30"/>
      <c r="AG16" s="30"/>
      <c r="AH16" s="30"/>
      <c r="AI16" s="30"/>
      <c r="AJ16" s="30"/>
      <c r="AK16" s="30"/>
      <c r="AL16" s="30"/>
      <c r="AM16" s="30"/>
      <c r="AN16" s="29"/>
      <c r="AP16" s="25" t="s">
        <v>32</v>
      </c>
      <c r="AQ16" s="24"/>
      <c r="AR16" s="24"/>
      <c r="AS16" s="24"/>
      <c r="AT16" s="24"/>
      <c r="AU16" s="24"/>
      <c r="AV16" s="24"/>
      <c r="AW16" s="24"/>
      <c r="AX16" s="71">
        <v>100</v>
      </c>
      <c r="AY16" s="71"/>
      <c r="AZ16" s="70"/>
    </row>
    <row r="17" spans="1:52" s="5" customFormat="1" ht="10.5" customHeight="1">
      <c r="A17" s="25" t="s">
        <v>52</v>
      </c>
      <c r="B17" s="24"/>
      <c r="C17" s="24"/>
      <c r="D17" s="104"/>
      <c r="E17" s="104"/>
      <c r="F17" s="24"/>
      <c r="G17" s="24"/>
      <c r="H17" s="24"/>
      <c r="I17" s="73">
        <v>50</v>
      </c>
      <c r="J17" s="71"/>
      <c r="K17" s="70"/>
      <c r="N17" s="13"/>
      <c r="R17" s="25" t="s">
        <v>32</v>
      </c>
      <c r="S17" s="24"/>
      <c r="T17" s="24"/>
      <c r="U17" s="24"/>
      <c r="V17" s="24"/>
      <c r="W17" s="24"/>
      <c r="X17" s="24"/>
      <c r="Y17" s="24"/>
      <c r="Z17" s="71">
        <v>25</v>
      </c>
      <c r="AA17" s="71"/>
      <c r="AB17" s="70"/>
      <c r="AD17" s="25" t="s">
        <v>30</v>
      </c>
      <c r="AE17" s="24"/>
      <c r="AF17" s="24"/>
      <c r="AG17" s="24"/>
      <c r="AH17" s="103"/>
      <c r="AI17" s="24"/>
      <c r="AJ17" s="24"/>
      <c r="AK17" s="24"/>
      <c r="AL17" s="71">
        <v>70</v>
      </c>
      <c r="AM17" s="71"/>
      <c r="AN17" s="70"/>
      <c r="AP17" s="17" t="s">
        <v>24</v>
      </c>
      <c r="AQ17" s="11"/>
      <c r="AR17" s="11"/>
      <c r="AS17" s="11"/>
      <c r="AT17" s="11"/>
      <c r="AU17" s="11"/>
      <c r="AV17" s="11"/>
      <c r="AW17" s="11"/>
      <c r="AX17" s="79">
        <v>3</v>
      </c>
      <c r="AY17" s="79"/>
      <c r="AZ17" s="91"/>
    </row>
    <row r="18" spans="1:52" s="5" customFormat="1" ht="10.5" customHeight="1">
      <c r="A18" s="65" t="s">
        <v>51</v>
      </c>
      <c r="B18" s="52"/>
      <c r="C18" s="52"/>
      <c r="D18" s="52"/>
      <c r="E18" s="52"/>
      <c r="F18" s="52"/>
      <c r="G18" s="52"/>
      <c r="H18" s="52"/>
      <c r="I18" s="102">
        <f>I16/I17</f>
        <v>0.08</v>
      </c>
      <c r="J18" s="48"/>
      <c r="K18" s="47"/>
      <c r="N18" s="13"/>
      <c r="R18" s="17" t="s">
        <v>30</v>
      </c>
      <c r="S18" s="11"/>
      <c r="T18" s="101"/>
      <c r="U18" s="11"/>
      <c r="V18" s="11"/>
      <c r="W18" s="11"/>
      <c r="X18" s="11"/>
      <c r="Y18" s="11"/>
      <c r="Z18" s="79">
        <v>10</v>
      </c>
      <c r="AA18" s="79"/>
      <c r="AB18" s="91"/>
      <c r="AD18" s="25" t="s">
        <v>32</v>
      </c>
      <c r="AE18" s="24"/>
      <c r="AF18" s="24"/>
      <c r="AG18" s="24"/>
      <c r="AH18" s="24"/>
      <c r="AI18" s="24"/>
      <c r="AJ18" s="24"/>
      <c r="AK18" s="24"/>
      <c r="AL18" s="71">
        <v>10</v>
      </c>
      <c r="AM18" s="71"/>
      <c r="AN18" s="70"/>
      <c r="AP18" s="100" t="s">
        <v>48</v>
      </c>
      <c r="AQ18" s="24"/>
      <c r="AR18" s="24"/>
      <c r="AS18" s="24"/>
      <c r="AT18" s="24"/>
      <c r="AU18" s="24"/>
      <c r="AV18" s="24"/>
      <c r="AW18" s="24"/>
      <c r="AX18" s="99"/>
      <c r="AY18" s="23"/>
      <c r="AZ18" s="22"/>
    </row>
    <row r="19" spans="1:52" s="5" customFormat="1" ht="10.5" customHeight="1">
      <c r="A19" s="25" t="s">
        <v>50</v>
      </c>
      <c r="B19" s="24"/>
      <c r="C19" s="24"/>
      <c r="D19" s="24"/>
      <c r="E19" s="24"/>
      <c r="F19" s="24"/>
      <c r="G19" s="24"/>
      <c r="H19" s="24"/>
      <c r="I19" s="51">
        <f>SQRT(I14*(1-I14)/I17)</f>
        <v>6.1798220039091745E-2</v>
      </c>
      <c r="J19" s="23"/>
      <c r="K19" s="22"/>
      <c r="N19" s="13"/>
      <c r="R19" s="25" t="s">
        <v>21</v>
      </c>
      <c r="T19" s="97"/>
      <c r="Z19" s="23">
        <f>Z16/SQRT(Z17)</f>
        <v>0.1</v>
      </c>
      <c r="AA19" s="96"/>
      <c r="AB19" s="22"/>
      <c r="AD19" s="17" t="s">
        <v>24</v>
      </c>
      <c r="AE19" s="11"/>
      <c r="AF19" s="11"/>
      <c r="AG19" s="11"/>
      <c r="AH19" s="11"/>
      <c r="AI19" s="11"/>
      <c r="AJ19" s="11"/>
      <c r="AK19" s="11"/>
      <c r="AL19" s="79">
        <v>3</v>
      </c>
      <c r="AM19" s="79"/>
      <c r="AN19" s="91"/>
      <c r="AP19" s="25" t="s">
        <v>32</v>
      </c>
      <c r="AQ19" s="24"/>
      <c r="AR19" s="24"/>
      <c r="AS19" s="24"/>
      <c r="AT19" s="24"/>
      <c r="AU19" s="24"/>
      <c r="AV19" s="24"/>
      <c r="AW19" s="24"/>
      <c r="AX19" s="71">
        <v>100</v>
      </c>
      <c r="AY19" s="71"/>
      <c r="AZ19" s="70"/>
    </row>
    <row r="20" spans="1:52" s="5" customFormat="1" ht="10.5" customHeight="1">
      <c r="A20" s="17" t="s">
        <v>49</v>
      </c>
      <c r="B20" s="11"/>
      <c r="C20" s="11"/>
      <c r="D20" s="11"/>
      <c r="E20" s="11"/>
      <c r="F20" s="11"/>
      <c r="G20" s="11"/>
      <c r="H20" s="11"/>
      <c r="I20" s="98">
        <f>(I18-I14)/I19</f>
        <v>-10.728464340568477</v>
      </c>
      <c r="J20" s="40"/>
      <c r="K20" s="39"/>
      <c r="N20" s="13"/>
      <c r="R20" s="25" t="s">
        <v>49</v>
      </c>
      <c r="T20" s="97"/>
      <c r="U20" s="97"/>
      <c r="V20" s="97"/>
      <c r="Z20" s="23">
        <f>(Z18-Z14)/Z19</f>
        <v>-1.9999999999999929</v>
      </c>
      <c r="AA20" s="96"/>
      <c r="AB20" s="22"/>
      <c r="AD20" s="95" t="s">
        <v>48</v>
      </c>
      <c r="AE20" s="37"/>
      <c r="AF20" s="37"/>
      <c r="AG20" s="37"/>
      <c r="AH20" s="37"/>
      <c r="AI20" s="37"/>
      <c r="AJ20" s="37"/>
      <c r="AK20" s="37"/>
      <c r="AL20" s="37"/>
      <c r="AM20" s="37"/>
      <c r="AN20" s="36"/>
      <c r="AP20" s="25" t="s">
        <v>47</v>
      </c>
      <c r="AQ20" s="24"/>
      <c r="AR20" s="24"/>
      <c r="AS20" s="24"/>
      <c r="AT20" s="24"/>
      <c r="AU20" s="24"/>
      <c r="AV20" s="24"/>
      <c r="AW20" s="24"/>
      <c r="AX20" s="71">
        <v>5</v>
      </c>
      <c r="AY20" s="71"/>
      <c r="AZ20" s="70"/>
    </row>
    <row r="21" spans="1:52" s="5" customFormat="1" ht="10.5" customHeight="1">
      <c r="A21" s="58" t="s">
        <v>11</v>
      </c>
      <c r="B21" s="30"/>
      <c r="C21" s="30"/>
      <c r="D21" s="30"/>
      <c r="E21" s="30"/>
      <c r="F21" s="30"/>
      <c r="G21" s="30"/>
      <c r="H21" s="30"/>
      <c r="I21" s="30"/>
      <c r="J21" s="30"/>
      <c r="K21" s="29"/>
      <c r="N21" s="13"/>
      <c r="R21" s="31" t="s">
        <v>11</v>
      </c>
      <c r="S21" s="30"/>
      <c r="T21" s="30"/>
      <c r="U21" s="30"/>
      <c r="V21" s="30"/>
      <c r="W21" s="30"/>
      <c r="X21" s="30"/>
      <c r="Y21" s="30"/>
      <c r="Z21" s="30"/>
      <c r="AA21" s="30"/>
      <c r="AB21" s="29"/>
      <c r="AD21" s="25" t="s">
        <v>30</v>
      </c>
      <c r="AE21" s="24"/>
      <c r="AF21" s="24"/>
      <c r="AG21" s="24"/>
      <c r="AH21" s="94"/>
      <c r="AI21" s="24"/>
      <c r="AJ21" s="24"/>
      <c r="AK21" s="24"/>
      <c r="AL21" s="93">
        <v>57</v>
      </c>
      <c r="AM21" s="71"/>
      <c r="AN21" s="70"/>
      <c r="AP21" s="65" t="s">
        <v>46</v>
      </c>
      <c r="AQ21" s="52"/>
      <c r="AR21" s="52"/>
      <c r="AS21" s="52"/>
      <c r="AT21" s="52"/>
      <c r="AU21" s="52"/>
      <c r="AV21" s="52"/>
      <c r="AW21" s="52"/>
      <c r="AX21" s="48">
        <f>AX17^2/AX20^2</f>
        <v>0.36</v>
      </c>
      <c r="AY21" s="48"/>
      <c r="AZ21" s="47"/>
    </row>
    <row r="22" spans="1:52" s="5" customFormat="1" ht="10.5" customHeight="1">
      <c r="A22" s="25" t="s">
        <v>14</v>
      </c>
      <c r="B22" s="24"/>
      <c r="C22" s="24"/>
      <c r="D22" s="24"/>
      <c r="E22" s="24"/>
      <c r="F22" s="24"/>
      <c r="G22" s="24"/>
      <c r="H22" s="92"/>
      <c r="I22" s="51">
        <f>NORMSINV(I15/2)</f>
        <v>-1.9599639845400538</v>
      </c>
      <c r="J22" s="23"/>
      <c r="K22" s="22"/>
      <c r="N22" s="13"/>
      <c r="R22" s="25" t="s">
        <v>14</v>
      </c>
      <c r="S22" s="24"/>
      <c r="T22" s="90"/>
      <c r="U22" s="24"/>
      <c r="V22" s="24"/>
      <c r="W22" s="24"/>
      <c r="X22" s="24"/>
      <c r="Y22" s="24"/>
      <c r="Z22" s="23">
        <f>NORMSINV(Z15/2)</f>
        <v>-1.9599639845400538</v>
      </c>
      <c r="AA22" s="23"/>
      <c r="AB22" s="22"/>
      <c r="AD22" s="25" t="s">
        <v>32</v>
      </c>
      <c r="AE22" s="24"/>
      <c r="AF22" s="24"/>
      <c r="AG22" s="24"/>
      <c r="AH22" s="24"/>
      <c r="AI22" s="24"/>
      <c r="AJ22" s="24"/>
      <c r="AK22" s="24"/>
      <c r="AL22" s="71">
        <v>10</v>
      </c>
      <c r="AM22" s="71"/>
      <c r="AN22" s="70"/>
      <c r="AP22" s="25" t="s">
        <v>45</v>
      </c>
      <c r="AQ22" s="24"/>
      <c r="AR22" s="24"/>
      <c r="AS22" s="24"/>
      <c r="AT22" s="24"/>
      <c r="AU22" s="24"/>
      <c r="AV22" s="24"/>
      <c r="AW22" s="24"/>
      <c r="AX22" s="23">
        <f>AX16-1</f>
        <v>99</v>
      </c>
      <c r="AY22" s="23"/>
      <c r="AZ22" s="22"/>
    </row>
    <row r="23" spans="1:52" s="5" customFormat="1" ht="10.5" customHeight="1">
      <c r="A23" s="25" t="s">
        <v>42</v>
      </c>
      <c r="B23" s="24"/>
      <c r="C23" s="24"/>
      <c r="D23" s="24"/>
      <c r="E23" s="24"/>
      <c r="F23" s="24"/>
      <c r="G23" s="24"/>
      <c r="H23" s="24"/>
      <c r="I23" s="51">
        <f>NORMSINV(1-I15/2)</f>
        <v>1.9599639845400536</v>
      </c>
      <c r="J23" s="23"/>
      <c r="K23" s="22"/>
      <c r="N23" s="13"/>
      <c r="R23" s="25" t="s">
        <v>13</v>
      </c>
      <c r="S23" s="24"/>
      <c r="T23" s="90"/>
      <c r="U23" s="24"/>
      <c r="V23" s="24"/>
      <c r="W23" s="24"/>
      <c r="X23" s="24"/>
      <c r="Y23" s="24"/>
      <c r="Z23" s="23">
        <f>NORMSINV(1-Z15/2)</f>
        <v>1.9599639845400536</v>
      </c>
      <c r="AA23" s="23"/>
      <c r="AB23" s="22"/>
      <c r="AD23" s="17" t="s">
        <v>24</v>
      </c>
      <c r="AE23" s="11"/>
      <c r="AF23" s="11"/>
      <c r="AG23" s="11"/>
      <c r="AH23" s="11"/>
      <c r="AI23" s="11"/>
      <c r="AJ23" s="11"/>
      <c r="AK23" s="11"/>
      <c r="AL23" s="79">
        <v>3</v>
      </c>
      <c r="AM23" s="79"/>
      <c r="AN23" s="91"/>
      <c r="AP23" s="17" t="s">
        <v>44</v>
      </c>
      <c r="AQ23" s="11"/>
      <c r="AR23" s="11"/>
      <c r="AS23" s="11"/>
      <c r="AT23" s="11"/>
      <c r="AU23" s="11"/>
      <c r="AV23" s="11"/>
      <c r="AW23" s="11"/>
      <c r="AX23" s="40">
        <f>AX19-1</f>
        <v>99</v>
      </c>
      <c r="AY23" s="40"/>
      <c r="AZ23" s="39"/>
    </row>
    <row r="24" spans="1:52" s="5" customFormat="1" ht="10.5" customHeight="1">
      <c r="A24" s="25" t="s">
        <v>2</v>
      </c>
      <c r="B24" s="24"/>
      <c r="C24" s="24"/>
      <c r="D24" s="24"/>
      <c r="E24" s="24"/>
      <c r="F24" s="24"/>
      <c r="G24" s="24"/>
      <c r="H24" s="24"/>
      <c r="I24" s="51">
        <f>2*(1-NORMSDIST(ABS(I20)))</f>
        <v>0</v>
      </c>
      <c r="J24" s="23"/>
      <c r="K24" s="22"/>
      <c r="N24" s="13"/>
      <c r="R24" s="25" t="s">
        <v>2</v>
      </c>
      <c r="S24" s="24"/>
      <c r="T24" s="90"/>
      <c r="U24" s="24"/>
      <c r="V24" s="24"/>
      <c r="W24" s="24"/>
      <c r="X24" s="24"/>
      <c r="Y24" s="24"/>
      <c r="Z24" s="23">
        <f>2*(1-NORMSDIST(ABS(Z20)))</f>
        <v>4.5500263896359083E-2</v>
      </c>
      <c r="AA24" s="23"/>
      <c r="AB24" s="22"/>
      <c r="AD24" s="25" t="s">
        <v>45</v>
      </c>
      <c r="AE24" s="24"/>
      <c r="AF24" s="24"/>
      <c r="AG24" s="24"/>
      <c r="AH24" s="24"/>
      <c r="AI24" s="24"/>
      <c r="AJ24" s="24"/>
      <c r="AK24" s="24"/>
      <c r="AL24" s="23">
        <f>AL18-1</f>
        <v>9</v>
      </c>
      <c r="AM24" s="23"/>
      <c r="AN24" s="22"/>
      <c r="AP24" s="31" t="s">
        <v>11</v>
      </c>
      <c r="AQ24" s="30"/>
      <c r="AR24" s="30"/>
      <c r="AS24" s="30"/>
      <c r="AT24" s="30"/>
      <c r="AU24" s="30"/>
      <c r="AV24" s="30"/>
      <c r="AW24" s="30"/>
      <c r="AX24" s="30"/>
      <c r="AY24" s="30"/>
      <c r="AZ24" s="29"/>
    </row>
    <row r="25" spans="1:52" s="5" customFormat="1" ht="10.5" customHeight="1">
      <c r="A25" s="17" t="s">
        <v>1</v>
      </c>
      <c r="B25" s="11"/>
      <c r="C25" s="11"/>
      <c r="D25" s="11"/>
      <c r="E25" s="11"/>
      <c r="F25" s="11"/>
      <c r="G25" s="11"/>
      <c r="H25" s="11"/>
      <c r="I25" s="16" t="str">
        <f>IF(I24&lt;$I$15,"reject","accept")</f>
        <v>reject</v>
      </c>
      <c r="J25" s="16"/>
      <c r="K25" s="43"/>
      <c r="N25" s="13"/>
      <c r="R25" s="17" t="s">
        <v>1</v>
      </c>
      <c r="S25" s="11"/>
      <c r="T25" s="81"/>
      <c r="U25" s="11"/>
      <c r="V25" s="11"/>
      <c r="W25" s="11"/>
      <c r="X25" s="11"/>
      <c r="Y25" s="11"/>
      <c r="Z25" s="16" t="str">
        <f>IF(Z24&lt;$Z$15,"reject","accept")</f>
        <v>reject</v>
      </c>
      <c r="AA25" s="15"/>
      <c r="AB25" s="14"/>
      <c r="AD25" s="25" t="s">
        <v>44</v>
      </c>
      <c r="AE25" s="24"/>
      <c r="AF25" s="24"/>
      <c r="AG25" s="24"/>
      <c r="AH25" s="24"/>
      <c r="AI25" s="24"/>
      <c r="AJ25" s="24"/>
      <c r="AK25" s="24"/>
      <c r="AL25" s="23">
        <f>AL22-1</f>
        <v>9</v>
      </c>
      <c r="AM25" s="23"/>
      <c r="AN25" s="22"/>
      <c r="AP25" s="25" t="s">
        <v>29</v>
      </c>
      <c r="AQ25" s="24"/>
      <c r="AR25" s="24"/>
      <c r="AS25" s="24"/>
      <c r="AT25" s="24"/>
      <c r="AU25" s="24"/>
      <c r="AV25" s="24"/>
      <c r="AW25" s="24"/>
      <c r="AX25" s="23">
        <f>FDIST(AX21,AX22,AX23)</f>
        <v>0.99999965806687374</v>
      </c>
      <c r="AY25" s="23"/>
      <c r="AZ25" s="22"/>
    </row>
    <row r="26" spans="1:52" s="5" customFormat="1" ht="10.5" customHeight="1">
      <c r="A26" s="58" t="s">
        <v>7</v>
      </c>
      <c r="B26" s="30"/>
      <c r="C26" s="30"/>
      <c r="D26" s="30"/>
      <c r="E26" s="30"/>
      <c r="F26" s="30"/>
      <c r="G26" s="30"/>
      <c r="H26" s="30"/>
      <c r="I26" s="30"/>
      <c r="J26" s="30"/>
      <c r="K26" s="29"/>
      <c r="N26" s="13"/>
      <c r="R26" s="31" t="s">
        <v>7</v>
      </c>
      <c r="S26" s="30"/>
      <c r="T26" s="30"/>
      <c r="U26" s="30"/>
      <c r="V26" s="30"/>
      <c r="W26" s="30"/>
      <c r="X26" s="30"/>
      <c r="Y26" s="30"/>
      <c r="Z26" s="30"/>
      <c r="AA26" s="30"/>
      <c r="AB26" s="29"/>
      <c r="AD26" s="25" t="s">
        <v>43</v>
      </c>
      <c r="AE26" s="24"/>
      <c r="AF26" s="24"/>
      <c r="AG26" s="24"/>
      <c r="AH26" s="24"/>
      <c r="AI26" s="24"/>
      <c r="AJ26" s="24"/>
      <c r="AK26" s="24"/>
      <c r="AL26" s="23">
        <f>AL24+AL25</f>
        <v>18</v>
      </c>
      <c r="AM26" s="23"/>
      <c r="AN26" s="22"/>
      <c r="AP26" s="25" t="s">
        <v>23</v>
      </c>
      <c r="AQ26" s="24"/>
      <c r="AR26" s="24"/>
      <c r="AS26" s="24"/>
      <c r="AT26" s="24"/>
      <c r="AU26" s="24"/>
      <c r="AV26" s="24"/>
      <c r="AW26" s="24"/>
      <c r="AX26" s="23">
        <f>1-AX25</f>
        <v>3.4193312625774297E-7</v>
      </c>
      <c r="AY26" s="23"/>
      <c r="AZ26" s="22"/>
    </row>
    <row r="27" spans="1:52" s="5" customFormat="1" ht="10.5" customHeight="1">
      <c r="A27" s="25" t="s">
        <v>42</v>
      </c>
      <c r="B27" s="24"/>
      <c r="C27" s="24"/>
      <c r="D27" s="24"/>
      <c r="E27" s="24"/>
      <c r="F27" s="24"/>
      <c r="G27" s="24"/>
      <c r="H27" s="24"/>
      <c r="I27" s="51">
        <f>NORMSINV(1-I15)</f>
        <v>1.6448536269514715</v>
      </c>
      <c r="J27" s="23"/>
      <c r="K27" s="22"/>
      <c r="N27" s="13"/>
      <c r="R27" s="25" t="s">
        <v>13</v>
      </c>
      <c r="S27" s="24"/>
      <c r="T27" s="24"/>
      <c r="U27" s="24"/>
      <c r="V27" s="24"/>
      <c r="W27" s="24"/>
      <c r="X27" s="24"/>
      <c r="Y27" s="24"/>
      <c r="Z27" s="23">
        <f>NORMSINV(1-Z15)</f>
        <v>1.6448536269514715</v>
      </c>
      <c r="AA27" s="23"/>
      <c r="AB27" s="22"/>
      <c r="AD27" s="25" t="s">
        <v>41</v>
      </c>
      <c r="AE27" s="24"/>
      <c r="AF27" s="24"/>
      <c r="AG27" s="24"/>
      <c r="AH27" s="24"/>
      <c r="AI27" s="24"/>
      <c r="AJ27" s="24"/>
      <c r="AK27" s="24"/>
      <c r="AL27" s="23">
        <f>((AL24*AL19^2)+(AL25*AL23^2))/AL26</f>
        <v>9</v>
      </c>
      <c r="AM27" s="23"/>
      <c r="AN27" s="22"/>
      <c r="AP27" s="25" t="s">
        <v>14</v>
      </c>
      <c r="AQ27" s="24"/>
      <c r="AR27" s="24"/>
      <c r="AS27" s="24"/>
      <c r="AT27" s="24"/>
      <c r="AU27" s="24"/>
      <c r="AV27" s="24"/>
      <c r="AW27" s="24"/>
      <c r="AX27" s="23">
        <f>FINV(1-AX14/2,AX22,AX23)</f>
        <v>0.67284166312668181</v>
      </c>
      <c r="AY27" s="23"/>
      <c r="AZ27" s="22"/>
    </row>
    <row r="28" spans="1:52" s="5" customFormat="1" ht="10.5" customHeight="1">
      <c r="A28" s="25" t="s">
        <v>2</v>
      </c>
      <c r="B28" s="24"/>
      <c r="C28" s="24"/>
      <c r="D28" s="24"/>
      <c r="E28" s="24"/>
      <c r="F28" s="24"/>
      <c r="G28" s="24"/>
      <c r="H28" s="24"/>
      <c r="I28" s="51">
        <f>1-NORMSDIST(I20)</f>
        <v>1</v>
      </c>
      <c r="J28" s="23"/>
      <c r="K28" s="22"/>
      <c r="N28" s="13"/>
      <c r="R28" s="25" t="s">
        <v>2</v>
      </c>
      <c r="S28" s="24"/>
      <c r="T28" s="24"/>
      <c r="U28" s="24"/>
      <c r="V28" s="24"/>
      <c r="W28" s="24"/>
      <c r="X28" s="24"/>
      <c r="Y28" s="24"/>
      <c r="Z28" s="23">
        <f>1-NORMSDIST(Z20)</f>
        <v>0.97724986805182046</v>
      </c>
      <c r="AA28" s="23"/>
      <c r="AB28" s="22"/>
      <c r="AD28" s="25" t="s">
        <v>40</v>
      </c>
      <c r="AE28" s="24"/>
      <c r="AF28" s="24"/>
      <c r="AG28" s="24"/>
      <c r="AH28" s="24"/>
      <c r="AI28" s="24"/>
      <c r="AJ28" s="24"/>
      <c r="AK28" s="24"/>
      <c r="AL28" s="23">
        <f>AL17-AL21</f>
        <v>13</v>
      </c>
      <c r="AM28" s="23"/>
      <c r="AN28" s="22"/>
      <c r="AP28" s="25" t="s">
        <v>13</v>
      </c>
      <c r="AQ28" s="24"/>
      <c r="AR28" s="24"/>
      <c r="AS28" s="24"/>
      <c r="AT28" s="24"/>
      <c r="AU28" s="24"/>
      <c r="AV28" s="24"/>
      <c r="AW28" s="24"/>
      <c r="AX28" s="23">
        <f>FINV(AX14/2,AX22,AX23)</f>
        <v>1.4862337676192938</v>
      </c>
      <c r="AY28" s="23"/>
      <c r="AZ28" s="22"/>
    </row>
    <row r="29" spans="1:52" s="5" customFormat="1" ht="10.5" customHeight="1">
      <c r="A29" s="17" t="s">
        <v>1</v>
      </c>
      <c r="B29" s="11"/>
      <c r="C29" s="11"/>
      <c r="D29" s="11"/>
      <c r="E29" s="11"/>
      <c r="F29" s="11"/>
      <c r="G29" s="11"/>
      <c r="H29" s="11"/>
      <c r="I29" s="16" t="str">
        <f>IF(I28&lt;$I$15,"reject","accept")</f>
        <v>accept</v>
      </c>
      <c r="J29" s="15"/>
      <c r="K29" s="14"/>
      <c r="N29" s="13"/>
      <c r="R29" s="17" t="s">
        <v>1</v>
      </c>
      <c r="S29" s="11"/>
      <c r="T29" s="11"/>
      <c r="U29" s="11"/>
      <c r="V29" s="11"/>
      <c r="W29" s="11"/>
      <c r="X29" s="11"/>
      <c r="Y29" s="11"/>
      <c r="Z29" s="16" t="str">
        <f>IF(Z28&lt;$Z$15,"reject","accept")</f>
        <v>accept</v>
      </c>
      <c r="AA29" s="15"/>
      <c r="AB29" s="14"/>
      <c r="AD29" s="25" t="s">
        <v>39</v>
      </c>
      <c r="AE29" s="24"/>
      <c r="AF29" s="24"/>
      <c r="AG29" s="24"/>
      <c r="AH29" s="24"/>
      <c r="AI29" s="24"/>
      <c r="AJ29" s="24"/>
      <c r="AK29" s="24"/>
      <c r="AL29" s="23">
        <f>(AL28-AL14)/SQRT(AL27*(1/AL18+1/AL22))</f>
        <v>2.2360679774997898</v>
      </c>
      <c r="AM29" s="23"/>
      <c r="AN29" s="22"/>
      <c r="AP29" s="25" t="s">
        <v>2</v>
      </c>
      <c r="AQ29" s="24"/>
      <c r="AR29" s="24"/>
      <c r="AS29" s="24"/>
      <c r="AT29" s="24"/>
      <c r="AU29" s="24"/>
      <c r="AV29" s="24"/>
      <c r="AW29" s="24"/>
      <c r="AX29" s="23">
        <f>IF(AX21&gt;1,2*AX25,2*AX26)</f>
        <v>6.8386625251548594E-7</v>
      </c>
      <c r="AY29" s="23"/>
      <c r="AZ29" s="22"/>
    </row>
    <row r="30" spans="1:52" s="5" customFormat="1" ht="10.5" customHeight="1">
      <c r="A30" s="38" t="s">
        <v>4</v>
      </c>
      <c r="B30" s="37"/>
      <c r="C30" s="37"/>
      <c r="D30" s="37"/>
      <c r="E30" s="37"/>
      <c r="F30" s="37"/>
      <c r="G30" s="37"/>
      <c r="H30" s="37"/>
      <c r="I30" s="37"/>
      <c r="J30" s="37"/>
      <c r="K30" s="36"/>
      <c r="N30" s="13"/>
      <c r="R30" s="31" t="s">
        <v>4</v>
      </c>
      <c r="S30" s="30"/>
      <c r="T30" s="30"/>
      <c r="U30" s="30"/>
      <c r="V30" s="30"/>
      <c r="W30" s="30"/>
      <c r="X30" s="30"/>
      <c r="Y30" s="30"/>
      <c r="Z30" s="30"/>
      <c r="AA30" s="30"/>
      <c r="AB30" s="29"/>
      <c r="AD30" s="58" t="s">
        <v>11</v>
      </c>
      <c r="AE30" s="30"/>
      <c r="AF30" s="30"/>
      <c r="AG30" s="30"/>
      <c r="AH30" s="30"/>
      <c r="AI30" s="30"/>
      <c r="AJ30" s="30"/>
      <c r="AK30" s="30"/>
      <c r="AL30" s="30"/>
      <c r="AM30" s="30"/>
      <c r="AN30" s="29"/>
      <c r="AP30" s="17" t="s">
        <v>1</v>
      </c>
      <c r="AQ30" s="11"/>
      <c r="AR30" s="11"/>
      <c r="AS30" s="11"/>
      <c r="AT30" s="11"/>
      <c r="AU30" s="11"/>
      <c r="AV30" s="11"/>
      <c r="AW30" s="11"/>
      <c r="AX30" s="16" t="str">
        <f>IF(OR(AX29&lt;AX14,AX29&gt;1-AX14),"reject","accept")</f>
        <v>reject</v>
      </c>
      <c r="AY30" s="16"/>
      <c r="AZ30" s="43"/>
    </row>
    <row r="31" spans="1:52" s="5" customFormat="1" ht="10.5" customHeight="1">
      <c r="A31" s="25" t="s">
        <v>14</v>
      </c>
      <c r="B31" s="24"/>
      <c r="C31" s="24"/>
      <c r="D31" s="24"/>
      <c r="E31" s="24"/>
      <c r="F31" s="24"/>
      <c r="G31" s="24"/>
      <c r="H31" s="24"/>
      <c r="I31" s="51">
        <f>NORMSINV(I15)</f>
        <v>-1.6448536269514726</v>
      </c>
      <c r="J31" s="23"/>
      <c r="K31" s="22"/>
      <c r="N31" s="13"/>
      <c r="R31" s="25" t="s">
        <v>14</v>
      </c>
      <c r="S31" s="24"/>
      <c r="T31" s="24"/>
      <c r="U31" s="24"/>
      <c r="V31" s="24"/>
      <c r="W31" s="24"/>
      <c r="X31" s="24"/>
      <c r="Y31" s="24"/>
      <c r="Z31" s="23">
        <f>NORMSINV(Z15)</f>
        <v>-1.6448536269514726</v>
      </c>
      <c r="AA31" s="23"/>
      <c r="AB31" s="22"/>
      <c r="AD31" s="25" t="s">
        <v>14</v>
      </c>
      <c r="AE31" s="24"/>
      <c r="AF31" s="24"/>
      <c r="AG31" s="24"/>
      <c r="AH31" s="24"/>
      <c r="AI31" s="24"/>
      <c r="AJ31" s="24"/>
      <c r="AK31" s="24"/>
      <c r="AL31" s="23">
        <f>-(TINV(AL15,AL26))</f>
        <v>-2.1009220402410378</v>
      </c>
      <c r="AM31" s="23"/>
      <c r="AN31" s="22"/>
      <c r="AP31" s="31" t="s">
        <v>7</v>
      </c>
      <c r="AQ31" s="30"/>
      <c r="AR31" s="30"/>
      <c r="AS31" s="30"/>
      <c r="AT31" s="30"/>
      <c r="AU31" s="30"/>
      <c r="AV31" s="30"/>
      <c r="AW31" s="30"/>
      <c r="AX31" s="30"/>
      <c r="AY31" s="30"/>
      <c r="AZ31" s="29"/>
    </row>
    <row r="32" spans="1:52" s="5" customFormat="1" ht="10.5" customHeight="1">
      <c r="A32" s="25" t="s">
        <v>2</v>
      </c>
      <c r="B32" s="24"/>
      <c r="C32" s="24"/>
      <c r="D32" s="24"/>
      <c r="E32" s="24"/>
      <c r="F32" s="24"/>
      <c r="G32" s="24"/>
      <c r="H32" s="24"/>
      <c r="I32" s="51">
        <f>NORMSDIST(I20)</f>
        <v>3.7414677474791425E-27</v>
      </c>
      <c r="J32" s="23"/>
      <c r="K32" s="22"/>
      <c r="N32" s="13"/>
      <c r="R32" s="25" t="s">
        <v>2</v>
      </c>
      <c r="S32" s="24"/>
      <c r="T32" s="24"/>
      <c r="U32" s="24"/>
      <c r="V32" s="24"/>
      <c r="W32" s="24"/>
      <c r="X32" s="24"/>
      <c r="Y32" s="24"/>
      <c r="Z32" s="23">
        <f>NORMSDIST(Z20)</f>
        <v>2.275013194817959E-2</v>
      </c>
      <c r="AA32" s="23"/>
      <c r="AB32" s="22"/>
      <c r="AD32" s="25" t="s">
        <v>13</v>
      </c>
      <c r="AE32" s="24"/>
      <c r="AF32" s="24"/>
      <c r="AG32" s="24"/>
      <c r="AH32" s="24"/>
      <c r="AI32" s="24"/>
      <c r="AJ32" s="24"/>
      <c r="AK32" s="24"/>
      <c r="AL32" s="23">
        <f>TINV(AL15,AL26)</f>
        <v>2.1009220402410378</v>
      </c>
      <c r="AM32" s="23"/>
      <c r="AN32" s="22"/>
      <c r="AP32" s="25" t="s">
        <v>29</v>
      </c>
      <c r="AQ32" s="24"/>
      <c r="AR32" s="24"/>
      <c r="AS32" s="24"/>
      <c r="AT32" s="24"/>
      <c r="AU32" s="24"/>
      <c r="AV32" s="24"/>
      <c r="AW32" s="24"/>
      <c r="AX32" s="23">
        <f>FDIST(AX21,AX22,AX23)</f>
        <v>0.99999965806687374</v>
      </c>
      <c r="AY32" s="23"/>
      <c r="AZ32" s="22"/>
    </row>
    <row r="33" spans="1:52" s="5" customFormat="1" ht="10.5" customHeight="1">
      <c r="A33" s="17" t="s">
        <v>1</v>
      </c>
      <c r="B33" s="11"/>
      <c r="C33" s="11"/>
      <c r="D33" s="11"/>
      <c r="E33" s="11"/>
      <c r="F33" s="11"/>
      <c r="G33" s="11"/>
      <c r="H33" s="11"/>
      <c r="I33" s="16" t="str">
        <f>IF(I32&lt;$I$15,"reject","accept")</f>
        <v>reject</v>
      </c>
      <c r="J33" s="15"/>
      <c r="K33" s="14"/>
      <c r="N33" s="13"/>
      <c r="R33" s="17" t="s">
        <v>1</v>
      </c>
      <c r="S33" s="11"/>
      <c r="T33" s="11"/>
      <c r="U33" s="11"/>
      <c r="V33" s="11"/>
      <c r="W33" s="11"/>
      <c r="X33" s="11"/>
      <c r="Y33" s="11"/>
      <c r="Z33" s="16" t="str">
        <f>IF(Z32&lt;$Z$15,"reject","accept")</f>
        <v>reject</v>
      </c>
      <c r="AA33" s="15"/>
      <c r="AB33" s="14"/>
      <c r="AD33" s="25" t="s">
        <v>2</v>
      </c>
      <c r="AE33" s="24"/>
      <c r="AF33" s="24"/>
      <c r="AG33" s="24"/>
      <c r="AH33" s="24"/>
      <c r="AI33" s="24"/>
      <c r="AJ33" s="24"/>
      <c r="AK33" s="24"/>
      <c r="AL33" s="23">
        <f>TDIST(ABS(AL29),AL26,2)</f>
        <v>3.8249614516113882E-2</v>
      </c>
      <c r="AM33" s="23"/>
      <c r="AN33" s="22"/>
      <c r="AP33" s="25" t="s">
        <v>23</v>
      </c>
      <c r="AQ33" s="24"/>
      <c r="AR33" s="24"/>
      <c r="AS33" s="24"/>
      <c r="AT33" s="24"/>
      <c r="AU33" s="24"/>
      <c r="AV33" s="24"/>
      <c r="AW33" s="24"/>
      <c r="AX33" s="23">
        <f>1-AX32</f>
        <v>3.4193312625774297E-7</v>
      </c>
      <c r="AY33" s="23"/>
      <c r="AZ33" s="22"/>
    </row>
    <row r="34" spans="1:52" s="5" customFormat="1" ht="10.5" customHeight="1">
      <c r="A34" s="21"/>
      <c r="I34" s="18"/>
      <c r="J34" s="19"/>
      <c r="K34" s="18"/>
      <c r="N34" s="9"/>
      <c r="R34" s="8" t="s">
        <v>38</v>
      </c>
      <c r="S34" s="7"/>
      <c r="T34" s="7"/>
      <c r="U34" s="7"/>
      <c r="V34" s="7"/>
      <c r="W34" s="7"/>
      <c r="X34" s="7"/>
      <c r="Y34" s="7"/>
      <c r="Z34" s="7"/>
      <c r="AA34" s="7"/>
      <c r="AB34" s="6"/>
      <c r="AD34" s="17" t="s">
        <v>1</v>
      </c>
      <c r="AE34" s="11"/>
      <c r="AF34" s="11"/>
      <c r="AG34" s="11"/>
      <c r="AH34" s="11"/>
      <c r="AI34" s="11"/>
      <c r="AJ34" s="11"/>
      <c r="AK34" s="11"/>
      <c r="AL34" s="16" t="str">
        <f>IF(AL33&lt;$AL$15,"reject","accept")</f>
        <v>reject</v>
      </c>
      <c r="AM34" s="16"/>
      <c r="AN34" s="43"/>
      <c r="AP34" s="25" t="s">
        <v>13</v>
      </c>
      <c r="AQ34" s="24"/>
      <c r="AR34" s="24"/>
      <c r="AS34" s="24"/>
      <c r="AT34" s="24"/>
      <c r="AU34" s="24"/>
      <c r="AV34" s="24"/>
      <c r="AW34" s="24"/>
      <c r="AX34" s="23">
        <f>FINV(AX14,AX22,AX23)</f>
        <v>1.3940612573481483</v>
      </c>
      <c r="AY34" s="23"/>
      <c r="AZ34" s="22"/>
    </row>
    <row r="35" spans="1:52" s="5" customFormat="1" ht="10.5" customHeight="1">
      <c r="A35" s="89" t="s">
        <v>37</v>
      </c>
      <c r="B35" s="88"/>
      <c r="C35" s="88"/>
      <c r="D35" s="88"/>
      <c r="E35" s="88"/>
      <c r="F35" s="88"/>
      <c r="G35" s="88"/>
      <c r="H35" s="88"/>
      <c r="I35" s="88"/>
      <c r="J35" s="88"/>
      <c r="K35" s="88"/>
      <c r="L35" s="88"/>
      <c r="M35" s="88"/>
      <c r="N35" s="88"/>
      <c r="O35" s="88"/>
      <c r="P35" s="87"/>
      <c r="R35" s="25" t="s">
        <v>36</v>
      </c>
      <c r="S35" s="24"/>
      <c r="T35" s="24"/>
      <c r="U35" s="24"/>
      <c r="V35" s="24"/>
      <c r="W35" s="24"/>
      <c r="X35" s="24"/>
      <c r="Y35" s="24"/>
      <c r="Z35" s="71">
        <v>16.2</v>
      </c>
      <c r="AA35" s="71"/>
      <c r="AB35" s="70"/>
      <c r="AD35" s="58" t="s">
        <v>7</v>
      </c>
      <c r="AE35" s="30"/>
      <c r="AF35" s="30"/>
      <c r="AG35" s="30"/>
      <c r="AH35" s="30"/>
      <c r="AI35" s="30"/>
      <c r="AJ35" s="30"/>
      <c r="AK35" s="30"/>
      <c r="AL35" s="30"/>
      <c r="AM35" s="30"/>
      <c r="AN35" s="29"/>
      <c r="AP35" s="25" t="s">
        <v>2</v>
      </c>
      <c r="AQ35" s="24"/>
      <c r="AR35" s="24"/>
      <c r="AS35" s="24"/>
      <c r="AT35" s="24"/>
      <c r="AU35" s="24"/>
      <c r="AV35" s="24"/>
      <c r="AW35" s="24"/>
      <c r="AX35" s="23">
        <f>AX32</f>
        <v>0.99999965806687374</v>
      </c>
      <c r="AY35" s="23"/>
      <c r="AZ35" s="22"/>
    </row>
    <row r="36" spans="1:52" s="5" customFormat="1" ht="10.5" customHeight="1">
      <c r="A36" s="86" t="s">
        <v>35</v>
      </c>
      <c r="B36" s="85"/>
      <c r="C36" s="85"/>
      <c r="D36" s="85"/>
      <c r="E36" s="85"/>
      <c r="F36" s="85"/>
      <c r="G36" s="85"/>
      <c r="H36" s="85"/>
      <c r="I36" s="85"/>
      <c r="J36" s="85"/>
      <c r="K36" s="85"/>
      <c r="L36" s="84" t="s">
        <v>34</v>
      </c>
      <c r="M36" s="83"/>
      <c r="N36" s="83"/>
      <c r="O36" s="83"/>
      <c r="P36" s="82"/>
      <c r="R36" s="25" t="s">
        <v>33</v>
      </c>
      <c r="S36" s="24"/>
      <c r="T36" s="24"/>
      <c r="U36" s="24"/>
      <c r="V36" s="24"/>
      <c r="W36" s="24"/>
      <c r="X36" s="24"/>
      <c r="Y36" s="24"/>
      <c r="Z36" s="71">
        <v>0.1</v>
      </c>
      <c r="AA36" s="71"/>
      <c r="AB36" s="70"/>
      <c r="AD36" s="25" t="s">
        <v>16</v>
      </c>
      <c r="AE36" s="24"/>
      <c r="AF36" s="24"/>
      <c r="AG36" s="24"/>
      <c r="AH36" s="24"/>
      <c r="AI36" s="24"/>
      <c r="AJ36" s="24"/>
      <c r="AK36" s="24"/>
      <c r="AL36" s="23">
        <f>TDIST(ABS(AL29),AL26,1)</f>
        <v>1.9124807258056941E-2</v>
      </c>
      <c r="AM36" s="23"/>
      <c r="AN36" s="22"/>
      <c r="AP36" s="17" t="s">
        <v>1</v>
      </c>
      <c r="AQ36" s="11"/>
      <c r="AR36" s="11"/>
      <c r="AS36" s="11"/>
      <c r="AT36" s="11"/>
      <c r="AU36" s="11"/>
      <c r="AV36" s="11"/>
      <c r="AW36" s="11"/>
      <c r="AX36" s="16" t="str">
        <f>IF(AX35&lt;AX14,"reject","accept")</f>
        <v>accept</v>
      </c>
      <c r="AY36" s="16"/>
      <c r="AZ36" s="43"/>
    </row>
    <row r="37" spans="1:52" s="5" customFormat="1" ht="10.5" customHeight="1">
      <c r="A37" s="10" t="s">
        <v>33</v>
      </c>
      <c r="B37" s="81"/>
      <c r="C37" s="11"/>
      <c r="D37" s="11"/>
      <c r="E37" s="11"/>
      <c r="F37" s="11"/>
      <c r="G37" s="11"/>
      <c r="H37" s="11"/>
      <c r="I37" s="11"/>
      <c r="J37" s="11"/>
      <c r="K37" s="11"/>
      <c r="L37" s="80"/>
      <c r="M37" s="80"/>
      <c r="N37" s="79">
        <v>2.5000000000000001E-2</v>
      </c>
      <c r="O37" s="78"/>
      <c r="P37" s="77"/>
      <c r="R37" s="25" t="s">
        <v>32</v>
      </c>
      <c r="S37" s="24"/>
      <c r="T37" s="24"/>
      <c r="U37" s="24"/>
      <c r="V37" s="24"/>
      <c r="W37" s="24"/>
      <c r="X37" s="24"/>
      <c r="Y37" s="24"/>
      <c r="Z37" s="71">
        <v>15</v>
      </c>
      <c r="AA37" s="71"/>
      <c r="AB37" s="70"/>
      <c r="AD37" s="25" t="s">
        <v>15</v>
      </c>
      <c r="AE37" s="24"/>
      <c r="AF37" s="24"/>
      <c r="AG37" s="24"/>
      <c r="AH37" s="24"/>
      <c r="AI37" s="24"/>
      <c r="AJ37" s="24"/>
      <c r="AK37" s="24"/>
      <c r="AL37" s="23">
        <f>1-AL36</f>
        <v>0.98087519274194301</v>
      </c>
      <c r="AM37" s="23"/>
      <c r="AN37" s="22"/>
      <c r="AP37" s="31" t="s">
        <v>19</v>
      </c>
      <c r="AQ37" s="30"/>
      <c r="AR37" s="30"/>
      <c r="AS37" s="30"/>
      <c r="AT37" s="30"/>
      <c r="AU37" s="30"/>
      <c r="AV37" s="30"/>
      <c r="AW37" s="30"/>
      <c r="AX37" s="30"/>
      <c r="AY37" s="30"/>
      <c r="AZ37" s="29"/>
    </row>
    <row r="38" spans="1:52" s="5" customFormat="1" ht="10.5" customHeight="1">
      <c r="A38" s="76" t="s">
        <v>31</v>
      </c>
      <c r="B38" s="24"/>
      <c r="C38" s="75"/>
      <c r="D38" s="24"/>
      <c r="E38" s="74" t="str">
        <f>L36</f>
        <v>Inspectors</v>
      </c>
      <c r="F38" s="74"/>
      <c r="G38" s="74"/>
      <c r="H38" s="34"/>
      <c r="I38" s="34"/>
      <c r="J38" s="34"/>
      <c r="K38" s="34"/>
      <c r="L38" s="34"/>
      <c r="M38" s="34"/>
      <c r="N38" s="24"/>
      <c r="O38" s="24"/>
      <c r="P38" s="13"/>
      <c r="R38" s="25" t="s">
        <v>30</v>
      </c>
      <c r="S38" s="24"/>
      <c r="T38" s="24"/>
      <c r="U38" s="24"/>
      <c r="V38" s="24"/>
      <c r="W38" s="24"/>
      <c r="X38" s="24"/>
      <c r="Y38" s="24"/>
      <c r="Z38" s="71">
        <v>16.3</v>
      </c>
      <c r="AA38" s="71"/>
      <c r="AB38" s="70"/>
      <c r="AD38" s="25" t="s">
        <v>13</v>
      </c>
      <c r="AE38" s="24"/>
      <c r="AF38" s="24"/>
      <c r="AG38" s="24"/>
      <c r="AH38" s="24"/>
      <c r="AI38" s="24"/>
      <c r="AJ38" s="24"/>
      <c r="AK38" s="24"/>
      <c r="AL38" s="23">
        <f>(TINV(2*AL15,AL26))</f>
        <v>1.7340636066175394</v>
      </c>
      <c r="AM38" s="23"/>
      <c r="AN38" s="22"/>
      <c r="AP38" s="25" t="s">
        <v>29</v>
      </c>
      <c r="AQ38" s="24"/>
      <c r="AR38" s="24"/>
      <c r="AS38" s="24"/>
      <c r="AT38" s="24"/>
      <c r="AU38" s="24"/>
      <c r="AV38" s="24"/>
      <c r="AW38" s="24"/>
      <c r="AX38" s="23">
        <f>FDIST(AX21,AX22,AX23)</f>
        <v>0.99999965806687374</v>
      </c>
      <c r="AY38" s="23"/>
      <c r="AZ38" s="22"/>
    </row>
    <row r="39" spans="1:52" s="5" customFormat="1" ht="10.5" customHeight="1">
      <c r="A39" s="64" t="s">
        <v>28</v>
      </c>
      <c r="B39" s="63"/>
      <c r="C39" s="63"/>
      <c r="D39" s="63"/>
      <c r="E39" s="73" t="s">
        <v>27</v>
      </c>
      <c r="F39" s="72"/>
      <c r="G39" s="72"/>
      <c r="H39" s="73" t="s">
        <v>26</v>
      </c>
      <c r="I39" s="72"/>
      <c r="J39" s="72"/>
      <c r="K39" s="73" t="s">
        <v>25</v>
      </c>
      <c r="L39" s="72"/>
      <c r="M39" s="72"/>
      <c r="N39" s="51" t="s">
        <v>12</v>
      </c>
      <c r="O39" s="51"/>
      <c r="P39" s="50"/>
      <c r="R39" s="25" t="s">
        <v>24</v>
      </c>
      <c r="S39" s="24"/>
      <c r="T39" s="24"/>
      <c r="U39" s="24"/>
      <c r="V39" s="24"/>
      <c r="W39" s="24"/>
      <c r="X39" s="24"/>
      <c r="Y39" s="24"/>
      <c r="Z39" s="71">
        <v>0.1</v>
      </c>
      <c r="AA39" s="71"/>
      <c r="AB39" s="70"/>
      <c r="AD39" s="25" t="s">
        <v>2</v>
      </c>
      <c r="AE39" s="24"/>
      <c r="AF39" s="24"/>
      <c r="AG39" s="24"/>
      <c r="AH39" s="24"/>
      <c r="AI39" s="24"/>
      <c r="AJ39" s="24"/>
      <c r="AK39" s="24"/>
      <c r="AL39" s="23">
        <f>IF(AL29&lt;0,AL37,AL36)</f>
        <v>1.9124807258056941E-2</v>
      </c>
      <c r="AM39" s="23"/>
      <c r="AN39" s="22"/>
      <c r="AP39" s="25" t="s">
        <v>23</v>
      </c>
      <c r="AQ39" s="24"/>
      <c r="AR39" s="24"/>
      <c r="AS39" s="24"/>
      <c r="AT39" s="24"/>
      <c r="AU39" s="24"/>
      <c r="AV39" s="24"/>
      <c r="AW39" s="24"/>
      <c r="AX39" s="23">
        <f>1-AX38</f>
        <v>3.4193312625774297E-7</v>
      </c>
      <c r="AY39" s="23"/>
      <c r="AZ39" s="22"/>
    </row>
    <row r="40" spans="1:52" s="5" customFormat="1" ht="10.5" customHeight="1">
      <c r="A40" s="64" t="s">
        <v>22</v>
      </c>
      <c r="B40" s="63"/>
      <c r="C40" s="63"/>
      <c r="D40" s="63"/>
      <c r="E40" s="69">
        <v>25</v>
      </c>
      <c r="F40" s="67"/>
      <c r="G40" s="67"/>
      <c r="H40" s="68">
        <v>25</v>
      </c>
      <c r="I40" s="67"/>
      <c r="J40" s="67"/>
      <c r="K40" s="68">
        <v>20</v>
      </c>
      <c r="L40" s="67"/>
      <c r="M40" s="66"/>
      <c r="N40" s="57">
        <f>SUM(E40:K40)</f>
        <v>70</v>
      </c>
      <c r="O40" s="57"/>
      <c r="P40" s="56"/>
      <c r="R40" s="65" t="s">
        <v>21</v>
      </c>
      <c r="S40" s="52"/>
      <c r="T40" s="52"/>
      <c r="U40" s="52"/>
      <c r="V40" s="52"/>
      <c r="W40" s="52"/>
      <c r="X40" s="52"/>
      <c r="Y40" s="52"/>
      <c r="Z40" s="48">
        <f>Z39/SQRT(Z37)</f>
        <v>2.5819888974716113E-2</v>
      </c>
      <c r="AA40" s="48"/>
      <c r="AB40" s="47"/>
      <c r="AD40" s="17" t="s">
        <v>1</v>
      </c>
      <c r="AE40" s="11"/>
      <c r="AF40" s="11"/>
      <c r="AG40" s="11"/>
      <c r="AH40" s="11"/>
      <c r="AI40" s="11"/>
      <c r="AJ40" s="11"/>
      <c r="AK40" s="11"/>
      <c r="AL40" s="16" t="str">
        <f>IF(AL39&lt;$AL$15,"reject","accept")</f>
        <v>reject</v>
      </c>
      <c r="AM40" s="16"/>
      <c r="AN40" s="43"/>
      <c r="AP40" s="25" t="s">
        <v>14</v>
      </c>
      <c r="AQ40" s="24"/>
      <c r="AR40" s="24"/>
      <c r="AS40" s="24"/>
      <c r="AT40" s="24"/>
      <c r="AU40" s="24"/>
      <c r="AV40" s="24"/>
      <c r="AW40" s="24"/>
      <c r="AX40" s="23">
        <f>FINV(1-AX14,AX22,AX23)</f>
        <v>0.7173285927924351</v>
      </c>
      <c r="AY40" s="23"/>
      <c r="AZ40" s="22"/>
    </row>
    <row r="41" spans="1:52" s="5" customFormat="1" ht="10.5" customHeight="1">
      <c r="A41" s="64" t="s">
        <v>20</v>
      </c>
      <c r="B41" s="63"/>
      <c r="C41" s="63"/>
      <c r="D41" s="63"/>
      <c r="E41" s="62">
        <v>5</v>
      </c>
      <c r="F41" s="60"/>
      <c r="G41" s="60"/>
      <c r="H41" s="61">
        <v>5</v>
      </c>
      <c r="I41" s="60"/>
      <c r="J41" s="60"/>
      <c r="K41" s="61">
        <v>10</v>
      </c>
      <c r="L41" s="60"/>
      <c r="M41" s="59"/>
      <c r="N41" s="57">
        <f>SUM(E41:K41)</f>
        <v>20</v>
      </c>
      <c r="O41" s="57"/>
      <c r="P41" s="56"/>
      <c r="R41" s="25" t="s">
        <v>8</v>
      </c>
      <c r="S41" s="24"/>
      <c r="T41" s="24"/>
      <c r="U41" s="24"/>
      <c r="V41" s="24"/>
      <c r="W41" s="24"/>
      <c r="X41" s="24"/>
      <c r="Y41" s="24"/>
      <c r="Z41" s="23">
        <f>Z37-1</f>
        <v>14</v>
      </c>
      <c r="AA41" s="23"/>
      <c r="AB41" s="22"/>
      <c r="AD41" s="58" t="s">
        <v>19</v>
      </c>
      <c r="AE41" s="30"/>
      <c r="AF41" s="30"/>
      <c r="AG41" s="30"/>
      <c r="AH41" s="30"/>
      <c r="AI41" s="30"/>
      <c r="AJ41" s="30"/>
      <c r="AK41" s="30"/>
      <c r="AL41" s="30"/>
      <c r="AM41" s="30"/>
      <c r="AN41" s="29"/>
      <c r="AP41" s="25" t="s">
        <v>2</v>
      </c>
      <c r="AQ41" s="24"/>
      <c r="AR41" s="24"/>
      <c r="AS41" s="24"/>
      <c r="AT41" s="24"/>
      <c r="AU41" s="24"/>
      <c r="AV41" s="24"/>
      <c r="AW41" s="24"/>
      <c r="AX41" s="23">
        <f>AX39</f>
        <v>3.4193312625774297E-7</v>
      </c>
      <c r="AY41" s="23"/>
      <c r="AZ41" s="22"/>
    </row>
    <row r="42" spans="1:52" s="5" customFormat="1" ht="10.5" customHeight="1">
      <c r="A42" s="46" t="s">
        <v>12</v>
      </c>
      <c r="B42" s="45"/>
      <c r="C42" s="45"/>
      <c r="D42" s="45"/>
      <c r="E42" s="57">
        <f>SUM(E40:E41)</f>
        <v>30</v>
      </c>
      <c r="F42" s="57"/>
      <c r="G42" s="57"/>
      <c r="H42" s="57">
        <f>SUM(H40:H41)</f>
        <v>30</v>
      </c>
      <c r="I42" s="57"/>
      <c r="J42" s="57"/>
      <c r="K42" s="57">
        <f>SUM(K40:K41)</f>
        <v>30</v>
      </c>
      <c r="L42" s="57"/>
      <c r="M42" s="57"/>
      <c r="N42" s="57">
        <f>SUM(E42:K42)</f>
        <v>90</v>
      </c>
      <c r="O42" s="57"/>
      <c r="P42" s="56"/>
      <c r="R42" s="25" t="s">
        <v>18</v>
      </c>
      <c r="S42" s="24"/>
      <c r="T42" s="24"/>
      <c r="U42" s="24"/>
      <c r="V42" s="24"/>
      <c r="W42" s="24"/>
      <c r="X42" s="24"/>
      <c r="Y42" s="24"/>
      <c r="Z42" s="23">
        <f>(Z38-Z35)/Z40</f>
        <v>3.8729833462074721</v>
      </c>
      <c r="AA42" s="23"/>
      <c r="AB42" s="22"/>
      <c r="AD42" s="25" t="s">
        <v>16</v>
      </c>
      <c r="AE42" s="24"/>
      <c r="AF42" s="24"/>
      <c r="AG42" s="24"/>
      <c r="AH42" s="24"/>
      <c r="AI42" s="24"/>
      <c r="AJ42" s="24"/>
      <c r="AK42" s="24"/>
      <c r="AL42" s="23">
        <f>TDIST(ABS(AL29),AL26,1)</f>
        <v>1.9124807258056941E-2</v>
      </c>
      <c r="AM42" s="23"/>
      <c r="AN42" s="22"/>
      <c r="AP42" s="17" t="s">
        <v>1</v>
      </c>
      <c r="AQ42" s="11"/>
      <c r="AR42" s="11"/>
      <c r="AS42" s="11"/>
      <c r="AT42" s="11"/>
      <c r="AU42" s="11"/>
      <c r="AV42" s="11"/>
      <c r="AW42" s="11"/>
      <c r="AX42" s="16" t="str">
        <f>IF(AX41&lt;AX14,"reject","accept")</f>
        <v>reject</v>
      </c>
      <c r="AY42" s="16"/>
      <c r="AZ42" s="43"/>
    </row>
    <row r="43" spans="1:52" s="5" customFormat="1" ht="10.5" customHeight="1">
      <c r="A43" s="55" t="s">
        <v>17</v>
      </c>
      <c r="B43" s="54"/>
      <c r="C43" s="54"/>
      <c r="D43" s="54"/>
      <c r="E43" s="53" t="str">
        <f>E38</f>
        <v>Inspectors</v>
      </c>
      <c r="F43" s="53"/>
      <c r="G43" s="53"/>
      <c r="H43" s="48"/>
      <c r="I43" s="48"/>
      <c r="J43" s="48"/>
      <c r="K43" s="48"/>
      <c r="L43" s="48"/>
      <c r="M43" s="48"/>
      <c r="N43" s="52"/>
      <c r="O43" s="52"/>
      <c r="P43" s="35"/>
      <c r="R43" s="25" t="s">
        <v>16</v>
      </c>
      <c r="S43" s="24"/>
      <c r="T43" s="24"/>
      <c r="U43" s="24"/>
      <c r="V43" s="24"/>
      <c r="W43" s="24"/>
      <c r="X43" s="24"/>
      <c r="Y43" s="24"/>
      <c r="Z43" s="23">
        <f>TDIST(ABS(Z42),Z41,1)</f>
        <v>8.4463650413087708E-4</v>
      </c>
      <c r="AA43" s="23"/>
      <c r="AB43" s="22"/>
      <c r="AD43" s="25" t="s">
        <v>15</v>
      </c>
      <c r="AE43" s="24"/>
      <c r="AF43" s="24"/>
      <c r="AG43" s="24"/>
      <c r="AH43" s="24"/>
      <c r="AI43" s="24"/>
      <c r="AJ43" s="24"/>
      <c r="AK43" s="24"/>
      <c r="AL43" s="23">
        <f>1-AL42</f>
        <v>0.98087519274194301</v>
      </c>
      <c r="AM43" s="23"/>
      <c r="AN43" s="22"/>
      <c r="AT43" s="35"/>
    </row>
    <row r="44" spans="1:52" s="5" customFormat="1" ht="10.5" customHeight="1">
      <c r="A44" s="46" t="str">
        <f>A39</f>
        <v>Result</v>
      </c>
      <c r="B44" s="45"/>
      <c r="C44" s="45"/>
      <c r="D44" s="45"/>
      <c r="E44" s="51" t="str">
        <f>E39</f>
        <v>Insp-1</v>
      </c>
      <c r="F44" s="51"/>
      <c r="G44" s="51"/>
      <c r="H44" s="51" t="str">
        <f>H39</f>
        <v>Insp-2</v>
      </c>
      <c r="I44" s="51"/>
      <c r="J44" s="51"/>
      <c r="K44" s="51" t="str">
        <f>K39</f>
        <v>Insp-3</v>
      </c>
      <c r="L44" s="51"/>
      <c r="M44" s="51"/>
      <c r="N44" s="51" t="s">
        <v>12</v>
      </c>
      <c r="O44" s="51"/>
      <c r="P44" s="50"/>
      <c r="R44" s="25" t="s">
        <v>15</v>
      </c>
      <c r="S44" s="24"/>
      <c r="T44" s="24"/>
      <c r="U44" s="24"/>
      <c r="V44" s="24"/>
      <c r="W44" s="24"/>
      <c r="X44" s="24"/>
      <c r="Y44" s="24"/>
      <c r="Z44" s="23">
        <f>1-Z43</f>
        <v>0.99915536349586909</v>
      </c>
      <c r="AA44" s="23"/>
      <c r="AB44" s="22"/>
      <c r="AD44" s="25" t="s">
        <v>14</v>
      </c>
      <c r="AE44" s="24"/>
      <c r="AF44" s="24"/>
      <c r="AG44" s="24"/>
      <c r="AH44" s="24"/>
      <c r="AI44" s="24"/>
      <c r="AJ44" s="24"/>
      <c r="AK44" s="24"/>
      <c r="AL44" s="23">
        <f>-(TINV(2*AL15,AL26))</f>
        <v>-1.7340636066175394</v>
      </c>
      <c r="AM44" s="23"/>
      <c r="AN44" s="22"/>
      <c r="AT44" s="13"/>
    </row>
    <row r="45" spans="1:52" s="5" customFormat="1" ht="10.5" customHeight="1">
      <c r="A45" s="46" t="str">
        <f>A40</f>
        <v>Pass</v>
      </c>
      <c r="B45" s="45"/>
      <c r="C45" s="45"/>
      <c r="D45" s="45"/>
      <c r="E45" s="49">
        <f>$N40*E$42/$N$42</f>
        <v>23.333333333333332</v>
      </c>
      <c r="F45" s="48"/>
      <c r="G45" s="48"/>
      <c r="H45" s="48">
        <f>$N40*H$42/$N$42</f>
        <v>23.333333333333332</v>
      </c>
      <c r="I45" s="48"/>
      <c r="J45" s="48"/>
      <c r="K45" s="48">
        <f>$N40*K$42/$N$42</f>
        <v>23.333333333333332</v>
      </c>
      <c r="L45" s="48"/>
      <c r="M45" s="47"/>
      <c r="N45" s="23">
        <f>SUM(E45:K45)</f>
        <v>70</v>
      </c>
      <c r="O45" s="23"/>
      <c r="P45" s="22"/>
      <c r="R45" s="25" t="s">
        <v>14</v>
      </c>
      <c r="S45" s="24"/>
      <c r="T45" s="24"/>
      <c r="U45" s="24"/>
      <c r="V45" s="24"/>
      <c r="W45" s="24"/>
      <c r="X45" s="24"/>
      <c r="Y45" s="24"/>
      <c r="Z45" s="23">
        <f>-(TINV(Z36,Z41))</f>
        <v>-1.7613101357748921</v>
      </c>
      <c r="AA45" s="23"/>
      <c r="AB45" s="22"/>
      <c r="AD45" s="25" t="s">
        <v>2</v>
      </c>
      <c r="AE45" s="24"/>
      <c r="AF45" s="24"/>
      <c r="AG45" s="24"/>
      <c r="AH45" s="24"/>
      <c r="AI45" s="24"/>
      <c r="AJ45" s="24"/>
      <c r="AK45" s="24"/>
      <c r="AL45" s="23">
        <f>IF(AL29&lt;0,AL42,AL43)</f>
        <v>0.98087519274194301</v>
      </c>
      <c r="AM45" s="23"/>
      <c r="AN45" s="22"/>
      <c r="AT45" s="13"/>
    </row>
    <row r="46" spans="1:52" s="5" customFormat="1" ht="10.5" customHeight="1">
      <c r="A46" s="46" t="str">
        <f>A41</f>
        <v>Fail</v>
      </c>
      <c r="B46" s="45"/>
      <c r="C46" s="45"/>
      <c r="D46" s="45"/>
      <c r="E46" s="44">
        <f>$N41*E$42/$N$42</f>
        <v>6.666666666666667</v>
      </c>
      <c r="F46" s="40"/>
      <c r="G46" s="40"/>
      <c r="H46" s="40">
        <f>$N41*H$42/$N$42</f>
        <v>6.666666666666667</v>
      </c>
      <c r="I46" s="40"/>
      <c r="J46" s="40"/>
      <c r="K46" s="40">
        <f>$N41*K$42/$N$42</f>
        <v>6.666666666666667</v>
      </c>
      <c r="L46" s="40"/>
      <c r="M46" s="39"/>
      <c r="N46" s="23">
        <f>SUM(E46:K46)</f>
        <v>20</v>
      </c>
      <c r="O46" s="23"/>
      <c r="P46" s="22"/>
      <c r="R46" s="17" t="s">
        <v>13</v>
      </c>
      <c r="S46" s="11"/>
      <c r="T46" s="11"/>
      <c r="U46" s="11"/>
      <c r="V46" s="11"/>
      <c r="W46" s="11"/>
      <c r="X46" s="11"/>
      <c r="Y46" s="11"/>
      <c r="Z46" s="40">
        <f>TINV(Z36,Z41)</f>
        <v>1.7613101357748921</v>
      </c>
      <c r="AA46" s="40"/>
      <c r="AB46" s="39"/>
      <c r="AD46" s="17" t="s">
        <v>1</v>
      </c>
      <c r="AE46" s="11"/>
      <c r="AF46" s="11"/>
      <c r="AG46" s="11"/>
      <c r="AH46" s="11"/>
      <c r="AI46" s="11"/>
      <c r="AJ46" s="11"/>
      <c r="AK46" s="11"/>
      <c r="AL46" s="16" t="str">
        <f>IF(AL45&lt;$AL$15,"reject","accept")</f>
        <v>accept</v>
      </c>
      <c r="AM46" s="16"/>
      <c r="AN46" s="43"/>
      <c r="AT46" s="13"/>
    </row>
    <row r="47" spans="1:52" s="5" customFormat="1" ht="10.5" customHeight="1">
      <c r="A47" s="42" t="s">
        <v>12</v>
      </c>
      <c r="B47" s="41"/>
      <c r="C47" s="41"/>
      <c r="D47" s="41"/>
      <c r="E47" s="40">
        <f>SUM(E45:E46)</f>
        <v>30</v>
      </c>
      <c r="F47" s="40"/>
      <c r="G47" s="40"/>
      <c r="H47" s="40">
        <f>SUM(H45:H46)</f>
        <v>30</v>
      </c>
      <c r="I47" s="40"/>
      <c r="J47" s="40"/>
      <c r="K47" s="40">
        <f>SUM(K45:K46)</f>
        <v>30</v>
      </c>
      <c r="L47" s="40"/>
      <c r="M47" s="40"/>
      <c r="N47" s="40">
        <f>SUM(E47:K47)</f>
        <v>90</v>
      </c>
      <c r="O47" s="40"/>
      <c r="P47" s="39"/>
      <c r="R47" s="38" t="s">
        <v>11</v>
      </c>
      <c r="S47" s="37"/>
      <c r="T47" s="37"/>
      <c r="U47" s="37"/>
      <c r="V47" s="37"/>
      <c r="W47" s="37"/>
      <c r="X47" s="37"/>
      <c r="Y47" s="37"/>
      <c r="Z47" s="37"/>
      <c r="AA47" s="37"/>
      <c r="AB47" s="36"/>
      <c r="AI47" s="35"/>
      <c r="AT47" s="13"/>
    </row>
    <row r="48" spans="1:52" s="5" customFormat="1" ht="10.5" customHeight="1">
      <c r="A48" s="32" t="s">
        <v>10</v>
      </c>
      <c r="B48" s="24"/>
      <c r="C48" s="24"/>
      <c r="D48" s="24"/>
      <c r="E48" s="24"/>
      <c r="F48" s="24"/>
      <c r="G48" s="24"/>
      <c r="H48" s="24"/>
      <c r="I48" s="24"/>
      <c r="J48" s="24"/>
      <c r="K48" s="24"/>
      <c r="L48" s="24"/>
      <c r="M48" s="24"/>
      <c r="N48" s="34">
        <v>2</v>
      </c>
      <c r="O48" s="34"/>
      <c r="P48" s="33"/>
      <c r="R48" s="25" t="s">
        <v>2</v>
      </c>
      <c r="S48" s="24"/>
      <c r="T48" s="24"/>
      <c r="U48" s="24"/>
      <c r="V48" s="24"/>
      <c r="W48" s="24"/>
      <c r="X48" s="24"/>
      <c r="Y48" s="24"/>
      <c r="Z48" s="23">
        <f>TDIST(ABS(Z42),Z41,2)</f>
        <v>1.6892730082617542E-3</v>
      </c>
      <c r="AA48" s="23"/>
      <c r="AB48" s="22"/>
      <c r="AI48" s="13"/>
      <c r="AT48" s="13"/>
    </row>
    <row r="49" spans="1:52" s="5" customFormat="1" ht="10.5" customHeight="1">
      <c r="A49" s="32" t="s">
        <v>9</v>
      </c>
      <c r="B49" s="24"/>
      <c r="C49" s="24"/>
      <c r="D49" s="24"/>
      <c r="E49" s="24"/>
      <c r="F49" s="24"/>
      <c r="G49" s="24"/>
      <c r="H49" s="24"/>
      <c r="I49" s="24"/>
      <c r="J49" s="24"/>
      <c r="K49" s="24"/>
      <c r="L49" s="24"/>
      <c r="M49" s="24"/>
      <c r="N49" s="34">
        <f>COUNT($A40:$P40)-1</f>
        <v>3</v>
      </c>
      <c r="O49" s="34"/>
      <c r="P49" s="33"/>
      <c r="R49" s="17" t="s">
        <v>1</v>
      </c>
      <c r="S49" s="11"/>
      <c r="T49" s="11"/>
      <c r="U49" s="11"/>
      <c r="V49" s="11"/>
      <c r="W49" s="11"/>
      <c r="X49" s="11"/>
      <c r="Y49" s="11"/>
      <c r="Z49" s="16" t="str">
        <f>IF(Z48&lt;$Z$36,"reject","accept")</f>
        <v>reject</v>
      </c>
      <c r="AA49" s="15"/>
      <c r="AB49" s="14"/>
      <c r="AI49" s="13"/>
      <c r="AT49" s="13"/>
    </row>
    <row r="50" spans="1:52" s="5" customFormat="1" ht="10.5" customHeight="1">
      <c r="A50" s="32" t="s">
        <v>8</v>
      </c>
      <c r="B50" s="24"/>
      <c r="C50" s="24"/>
      <c r="D50" s="24"/>
      <c r="E50" s="24"/>
      <c r="F50" s="24"/>
      <c r="G50" s="24"/>
      <c r="H50" s="24"/>
      <c r="I50" s="24"/>
      <c r="J50" s="24"/>
      <c r="K50" s="24"/>
      <c r="L50" s="24"/>
      <c r="M50" s="24"/>
      <c r="N50" s="23">
        <f>(N48-1)*(N49-1)</f>
        <v>2</v>
      </c>
      <c r="O50" s="23"/>
      <c r="P50" s="22"/>
      <c r="R50" s="31" t="s">
        <v>7</v>
      </c>
      <c r="S50" s="30"/>
      <c r="T50" s="30"/>
      <c r="U50" s="30"/>
      <c r="V50" s="30"/>
      <c r="W50" s="30"/>
      <c r="X50" s="30"/>
      <c r="Y50" s="30"/>
      <c r="Z50" s="30"/>
      <c r="AA50" s="30"/>
      <c r="AB50" s="29"/>
      <c r="AI50" s="13"/>
      <c r="AT50" s="13"/>
    </row>
    <row r="51" spans="1:52" s="5" customFormat="1" ht="10.5" customHeight="1">
      <c r="A51" s="32" t="s">
        <v>6</v>
      </c>
      <c r="B51" s="24"/>
      <c r="C51" s="24"/>
      <c r="D51" s="24"/>
      <c r="E51" s="24"/>
      <c r="F51" s="24"/>
      <c r="G51" s="24"/>
      <c r="H51" s="24"/>
      <c r="I51" s="24"/>
      <c r="J51" s="24"/>
      <c r="K51" s="24"/>
      <c r="L51" s="24"/>
      <c r="M51" s="24"/>
      <c r="N51" s="34">
        <f>CHIINV(N37,N50)</f>
        <v>7.3777589082278725</v>
      </c>
      <c r="O51" s="34"/>
      <c r="P51" s="33"/>
      <c r="R51" s="25" t="s">
        <v>2</v>
      </c>
      <c r="S51" s="24"/>
      <c r="T51" s="24"/>
      <c r="U51" s="24"/>
      <c r="V51" s="24"/>
      <c r="W51" s="24"/>
      <c r="X51" s="24"/>
      <c r="Y51" s="24"/>
      <c r="Z51" s="23">
        <f>IF(Z42&lt;0,Z44,Z43)</f>
        <v>8.4463650413087708E-4</v>
      </c>
      <c r="AA51" s="23"/>
      <c r="AB51" s="22"/>
      <c r="AI51" s="13"/>
      <c r="AT51" s="13"/>
    </row>
    <row r="52" spans="1:52" s="5" customFormat="1" ht="10.5" customHeight="1">
      <c r="A52" s="32" t="s">
        <v>5</v>
      </c>
      <c r="B52" s="24"/>
      <c r="C52" s="24"/>
      <c r="D52" s="24"/>
      <c r="E52" s="24"/>
      <c r="F52" s="24"/>
      <c r="G52" s="24"/>
      <c r="H52" s="24"/>
      <c r="I52" s="24"/>
      <c r="J52" s="24"/>
      <c r="K52" s="24"/>
      <c r="L52" s="24"/>
      <c r="M52" s="24"/>
      <c r="N52" s="23">
        <f>CHIINV(N53,N50)</f>
        <v>0.16633075640103084</v>
      </c>
      <c r="O52" s="23"/>
      <c r="P52" s="22"/>
      <c r="R52" s="17" t="s">
        <v>1</v>
      </c>
      <c r="S52" s="11"/>
      <c r="T52" s="11"/>
      <c r="U52" s="11"/>
      <c r="V52" s="11"/>
      <c r="W52" s="11"/>
      <c r="X52" s="11"/>
      <c r="Y52" s="11"/>
      <c r="Z52" s="16" t="str">
        <f>IF(Z51&lt;$Z$36,"reject","accept")</f>
        <v>reject</v>
      </c>
      <c r="AA52" s="15"/>
      <c r="AB52" s="14"/>
      <c r="AI52" s="13"/>
      <c r="AT52" s="13"/>
    </row>
    <row r="53" spans="1:52" s="5" customFormat="1" ht="10.5" customHeight="1">
      <c r="A53" s="32" t="s">
        <v>2</v>
      </c>
      <c r="B53" s="24"/>
      <c r="C53" s="24"/>
      <c r="D53" s="24"/>
      <c r="E53" s="24"/>
      <c r="F53" s="24"/>
      <c r="G53" s="24"/>
      <c r="H53" s="24"/>
      <c r="I53" s="24"/>
      <c r="J53" s="24"/>
      <c r="K53" s="24"/>
      <c r="L53" s="24"/>
      <c r="M53" s="24"/>
      <c r="N53" s="23">
        <f>CHITEST(E40:M41,E45:M46)</f>
        <v>0.92019895378863992</v>
      </c>
      <c r="O53" s="23"/>
      <c r="P53" s="22"/>
      <c r="R53" s="31" t="s">
        <v>4</v>
      </c>
      <c r="S53" s="30"/>
      <c r="T53" s="30"/>
      <c r="U53" s="30"/>
      <c r="V53" s="30"/>
      <c r="W53" s="30"/>
      <c r="X53" s="30"/>
      <c r="Y53" s="30"/>
      <c r="Z53" s="30"/>
      <c r="AA53" s="30"/>
      <c r="AB53" s="29"/>
      <c r="AI53" s="13"/>
      <c r="AT53" s="13"/>
    </row>
    <row r="54" spans="1:52" s="5" customFormat="1" ht="10.5" customHeight="1">
      <c r="A54" s="10" t="s">
        <v>3</v>
      </c>
      <c r="B54" s="28"/>
      <c r="C54" s="11"/>
      <c r="D54" s="11"/>
      <c r="E54" s="11"/>
      <c r="F54" s="11"/>
      <c r="G54" s="11"/>
      <c r="H54" s="11"/>
      <c r="I54" s="11"/>
      <c r="J54" s="11"/>
      <c r="K54" s="11"/>
      <c r="L54" s="11"/>
      <c r="M54" s="11"/>
      <c r="N54" s="16" t="str">
        <f>IF(N53&lt;N37,"reject","accept")</f>
        <v>accept</v>
      </c>
      <c r="O54" s="27"/>
      <c r="P54" s="26"/>
      <c r="R54" s="25" t="s">
        <v>2</v>
      </c>
      <c r="S54" s="24"/>
      <c r="T54" s="24"/>
      <c r="U54" s="24"/>
      <c r="V54" s="24"/>
      <c r="W54" s="24"/>
      <c r="X54" s="24"/>
      <c r="Y54" s="24"/>
      <c r="Z54" s="23">
        <f>IF(Z42&lt;0,Z43,Z44)</f>
        <v>0.99915536349586909</v>
      </c>
      <c r="AA54" s="23"/>
      <c r="AB54" s="22"/>
      <c r="AI54" s="13"/>
      <c r="AT54" s="13"/>
    </row>
    <row r="55" spans="1:52" s="5" customFormat="1" ht="10.5" customHeight="1">
      <c r="A55" s="21"/>
      <c r="H55" s="20"/>
      <c r="I55" s="18"/>
      <c r="J55" s="19"/>
      <c r="K55" s="18"/>
      <c r="R55" s="17" t="s">
        <v>1</v>
      </c>
      <c r="S55" s="11"/>
      <c r="T55" s="11"/>
      <c r="U55" s="11"/>
      <c r="V55" s="11"/>
      <c r="W55" s="11"/>
      <c r="X55" s="11"/>
      <c r="Y55" s="11"/>
      <c r="Z55" s="16" t="str">
        <f>IF(Z54&lt;$Z$36,"reject","accept")</f>
        <v>accept</v>
      </c>
      <c r="AA55" s="15"/>
      <c r="AB55" s="14"/>
      <c r="AI55" s="13"/>
      <c r="AT55" s="13"/>
    </row>
    <row r="56" spans="1:52" s="5" customFormat="1" ht="10.5" customHeight="1">
      <c r="H56" s="10"/>
      <c r="I56" s="11"/>
      <c r="J56" s="11"/>
      <c r="K56" s="11"/>
      <c r="L56" s="11"/>
      <c r="M56" s="11"/>
      <c r="N56" s="11"/>
      <c r="O56" s="11"/>
      <c r="P56" s="11"/>
      <c r="Q56" s="11"/>
      <c r="R56" s="11"/>
      <c r="S56" s="11"/>
      <c r="T56" s="11"/>
      <c r="U56" s="11"/>
      <c r="V56" s="11"/>
      <c r="W56" s="11"/>
      <c r="X56" s="12"/>
      <c r="Y56" s="11"/>
      <c r="Z56" s="11"/>
      <c r="AA56" s="11"/>
      <c r="AB56" s="11"/>
      <c r="AC56" s="11"/>
      <c r="AD56" s="11"/>
      <c r="AE56" s="11"/>
      <c r="AF56" s="11"/>
      <c r="AG56" s="11"/>
      <c r="AH56" s="11"/>
      <c r="AI56" s="9"/>
      <c r="AJ56" s="11"/>
      <c r="AK56" s="11"/>
      <c r="AL56" s="11"/>
      <c r="AM56" s="11"/>
      <c r="AN56" s="11"/>
      <c r="AO56" s="11"/>
      <c r="AP56" s="11"/>
      <c r="AQ56" s="11"/>
      <c r="AR56" s="11"/>
      <c r="AS56" s="11"/>
      <c r="AT56" s="9"/>
      <c r="AU56" s="10"/>
      <c r="AV56" s="9"/>
      <c r="AW56" s="8" t="s">
        <v>0</v>
      </c>
      <c r="AX56" s="7"/>
      <c r="AY56" s="7"/>
      <c r="AZ56" s="6"/>
    </row>
  </sheetData>
  <sheetProtection password="A351" sheet="1" objects="1" scenarios="1"/>
  <mergeCells count="200">
    <mergeCell ref="Y4:AJ4"/>
    <mergeCell ref="AK4:AU4"/>
    <mergeCell ref="AK5:AU5"/>
    <mergeCell ref="I14:K14"/>
    <mergeCell ref="AV4:AZ4"/>
    <mergeCell ref="AV5:AZ5"/>
    <mergeCell ref="AX14:AZ14"/>
    <mergeCell ref="AW3:AZ3"/>
    <mergeCell ref="L9:AI9"/>
    <mergeCell ref="AD13:AN13"/>
    <mergeCell ref="A4:L4"/>
    <mergeCell ref="M4:X4"/>
    <mergeCell ref="AX15:AZ15"/>
    <mergeCell ref="AX19:AZ19"/>
    <mergeCell ref="A5:L5"/>
    <mergeCell ref="M5:X5"/>
    <mergeCell ref="AP13:AZ13"/>
    <mergeCell ref="AX16:AZ16"/>
    <mergeCell ref="A13:K13"/>
    <mergeCell ref="AL14:AN14"/>
    <mergeCell ref="AL15:AN15"/>
    <mergeCell ref="Y5:AJ5"/>
    <mergeCell ref="AL44:AN44"/>
    <mergeCell ref="AL45:AN45"/>
    <mergeCell ref="AX42:AZ42"/>
    <mergeCell ref="AX38:AZ38"/>
    <mergeCell ref="AX39:AZ39"/>
    <mergeCell ref="AX40:AZ40"/>
    <mergeCell ref="Z14:AB14"/>
    <mergeCell ref="Z17:AB17"/>
    <mergeCell ref="Z18:AB18"/>
    <mergeCell ref="AD16:AN16"/>
    <mergeCell ref="Z16:AB16"/>
    <mergeCell ref="AL17:AN17"/>
    <mergeCell ref="AL18:AN18"/>
    <mergeCell ref="AW56:AZ56"/>
    <mergeCell ref="V7:Y7"/>
    <mergeCell ref="AP31:AZ31"/>
    <mergeCell ref="AX32:AZ32"/>
    <mergeCell ref="AP37:AZ37"/>
    <mergeCell ref="AL46:AN46"/>
    <mergeCell ref="AL42:AN42"/>
    <mergeCell ref="AL43:AN43"/>
    <mergeCell ref="AX17:AZ17"/>
    <mergeCell ref="AX18:AZ18"/>
    <mergeCell ref="AL40:AN40"/>
    <mergeCell ref="AD35:AN35"/>
    <mergeCell ref="AL34:AN34"/>
    <mergeCell ref="AL36:AN36"/>
    <mergeCell ref="AX36:AZ36"/>
    <mergeCell ref="AL37:AN37"/>
    <mergeCell ref="AL38:AN38"/>
    <mergeCell ref="AX35:AZ35"/>
    <mergeCell ref="AL32:AN32"/>
    <mergeCell ref="AL33:AN33"/>
    <mergeCell ref="AL29:AN29"/>
    <mergeCell ref="AL31:AN31"/>
    <mergeCell ref="AX33:AZ33"/>
    <mergeCell ref="AX34:AZ34"/>
    <mergeCell ref="AX30:AZ30"/>
    <mergeCell ref="AD30:AN30"/>
    <mergeCell ref="AL26:AN26"/>
    <mergeCell ref="AL28:AN28"/>
    <mergeCell ref="AX25:AZ25"/>
    <mergeCell ref="AX26:AZ26"/>
    <mergeCell ref="AP24:AZ24"/>
    <mergeCell ref="AL27:AN27"/>
    <mergeCell ref="AX21:AZ21"/>
    <mergeCell ref="AX22:AZ22"/>
    <mergeCell ref="AL21:AN21"/>
    <mergeCell ref="AL24:AN24"/>
    <mergeCell ref="AX23:AZ23"/>
    <mergeCell ref="AX20:AZ20"/>
    <mergeCell ref="N52:P52"/>
    <mergeCell ref="N53:P53"/>
    <mergeCell ref="N47:P47"/>
    <mergeCell ref="K46:M46"/>
    <mergeCell ref="AX27:AZ27"/>
    <mergeCell ref="AX28:AZ28"/>
    <mergeCell ref="AX29:AZ29"/>
    <mergeCell ref="AX41:AZ41"/>
    <mergeCell ref="AD41:AN41"/>
    <mergeCell ref="AL39:AN39"/>
    <mergeCell ref="R53:AB53"/>
    <mergeCell ref="Z51:AB51"/>
    <mergeCell ref="Z44:AB44"/>
    <mergeCell ref="Z45:AB45"/>
    <mergeCell ref="Z46:AB46"/>
    <mergeCell ref="N54:P54"/>
    <mergeCell ref="N48:P48"/>
    <mergeCell ref="N49:P49"/>
    <mergeCell ref="N50:P50"/>
    <mergeCell ref="N51:P51"/>
    <mergeCell ref="Z55:AB55"/>
    <mergeCell ref="Z48:AB48"/>
    <mergeCell ref="Z49:AB49"/>
    <mergeCell ref="R50:AB50"/>
    <mergeCell ref="Z52:AB52"/>
    <mergeCell ref="H39:J39"/>
    <mergeCell ref="N40:P40"/>
    <mergeCell ref="Z54:AB54"/>
    <mergeCell ref="Z40:AB40"/>
    <mergeCell ref="R47:AB47"/>
    <mergeCell ref="Z38:AB38"/>
    <mergeCell ref="Z41:AB41"/>
    <mergeCell ref="Z42:AB42"/>
    <mergeCell ref="Z39:AB39"/>
    <mergeCell ref="H42:J42"/>
    <mergeCell ref="N42:P42"/>
    <mergeCell ref="K40:M40"/>
    <mergeCell ref="K41:M41"/>
    <mergeCell ref="H44:J44"/>
    <mergeCell ref="K47:M47"/>
    <mergeCell ref="Z43:AB43"/>
    <mergeCell ref="R34:AB34"/>
    <mergeCell ref="Z35:AB35"/>
    <mergeCell ref="Z36:AB36"/>
    <mergeCell ref="Z37:AB37"/>
    <mergeCell ref="N41:P41"/>
    <mergeCell ref="N39:P39"/>
    <mergeCell ref="N37:P37"/>
    <mergeCell ref="A44:D44"/>
    <mergeCell ref="A45:D45"/>
    <mergeCell ref="A46:D46"/>
    <mergeCell ref="A40:D40"/>
    <mergeCell ref="H41:J41"/>
    <mergeCell ref="H47:J47"/>
    <mergeCell ref="E44:G44"/>
    <mergeCell ref="E45:G45"/>
    <mergeCell ref="E46:G46"/>
    <mergeCell ref="E47:G47"/>
    <mergeCell ref="AL25:AN25"/>
    <mergeCell ref="AL19:AN19"/>
    <mergeCell ref="AD20:AN20"/>
    <mergeCell ref="Z27:AB27"/>
    <mergeCell ref="R30:AB30"/>
    <mergeCell ref="A47:D47"/>
    <mergeCell ref="I27:K27"/>
    <mergeCell ref="I28:K28"/>
    <mergeCell ref="I29:K29"/>
    <mergeCell ref="A30:K30"/>
    <mergeCell ref="Z33:AB33"/>
    <mergeCell ref="A3:C3"/>
    <mergeCell ref="Z19:AB19"/>
    <mergeCell ref="Z25:AB25"/>
    <mergeCell ref="Z23:AB23"/>
    <mergeCell ref="Z29:AB29"/>
    <mergeCell ref="Z31:AB31"/>
    <mergeCell ref="Z32:AB32"/>
    <mergeCell ref="I31:K31"/>
    <mergeCell ref="Z15:AB15"/>
    <mergeCell ref="J1:AQ2"/>
    <mergeCell ref="L36:P36"/>
    <mergeCell ref="H11:N11"/>
    <mergeCell ref="X11:AT11"/>
    <mergeCell ref="A35:P35"/>
    <mergeCell ref="R13:AB13"/>
    <mergeCell ref="I15:K15"/>
    <mergeCell ref="I16:K16"/>
    <mergeCell ref="Z20:AB20"/>
    <mergeCell ref="I32:K32"/>
    <mergeCell ref="E43:M43"/>
    <mergeCell ref="I25:K25"/>
    <mergeCell ref="I24:K24"/>
    <mergeCell ref="A26:K26"/>
    <mergeCell ref="A41:D41"/>
    <mergeCell ref="A42:D42"/>
    <mergeCell ref="A39:D39"/>
    <mergeCell ref="I33:K33"/>
    <mergeCell ref="E41:G41"/>
    <mergeCell ref="N46:P46"/>
    <mergeCell ref="H40:J40"/>
    <mergeCell ref="I17:K17"/>
    <mergeCell ref="I18:K18"/>
    <mergeCell ref="K42:M42"/>
    <mergeCell ref="H45:J45"/>
    <mergeCell ref="H46:J46"/>
    <mergeCell ref="K39:M39"/>
    <mergeCell ref="K44:M44"/>
    <mergeCell ref="K45:M45"/>
    <mergeCell ref="I23:K23"/>
    <mergeCell ref="R21:AB21"/>
    <mergeCell ref="Z22:AB22"/>
    <mergeCell ref="Z24:AB24"/>
    <mergeCell ref="N44:P44"/>
    <mergeCell ref="N45:P45"/>
    <mergeCell ref="E38:M38"/>
    <mergeCell ref="E39:G39"/>
    <mergeCell ref="E40:G40"/>
    <mergeCell ref="E42:G42"/>
    <mergeCell ref="AT1:AZ1"/>
    <mergeCell ref="AT2:AZ2"/>
    <mergeCell ref="Z28:AB28"/>
    <mergeCell ref="R26:AB26"/>
    <mergeCell ref="I19:K19"/>
    <mergeCell ref="I20:K20"/>
    <mergeCell ref="A21:K21"/>
    <mergeCell ref="I22:K22"/>
    <mergeCell ref="AL22:AN22"/>
    <mergeCell ref="AL23:AN23"/>
  </mergeCells>
  <hyperlinks>
    <hyperlink ref="AT1" r:id="rId1" display="www.LEANMAP.com"/>
  </hyperlinks>
  <printOptions horizontalCentered="1" verticalCentered="1"/>
  <pageMargins left="0.5" right="0.5" top="0.5" bottom="0.25" header="0.5" footer="0.5"/>
  <pageSetup paperSize="9" scale="91" orientation="landscape" horizontalDpi="300" verticalDpi="300" r:id="rId2"/>
  <headerFooter alignWithMargins="0"/>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Hypothesis Testing</vt:lpstr>
      <vt:lpstr>Sheet1</vt:lpstr>
      <vt:lpstr>Sheet2</vt:lpstr>
      <vt:lpstr>Sheet3</vt:lpstr>
      <vt:lpstr>'Hypothesis Testing'!Print_Area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JM</dc:creator>
  <cp:lastModifiedBy>JM</cp:lastModifiedBy>
  <dcterms:created xsi:type="dcterms:W3CDTF">2012-01-18T12:07:55Z</dcterms:created>
  <dcterms:modified xsi:type="dcterms:W3CDTF">2012-01-18T12:08:47Z</dcterms:modified>
</cp:coreProperties>
</file>