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/>
  </bookViews>
  <sheets>
    <sheet name="2-way slab" sheetId="1" r:id="rId1"/>
  </sheets>
  <calcPr calcId="125725"/>
</workbook>
</file>

<file path=xl/calcChain.xml><?xml version="1.0" encoding="utf-8"?>
<calcChain xmlns="http://schemas.openxmlformats.org/spreadsheetml/2006/main">
  <c r="M107" i="1"/>
  <c r="F107"/>
  <c r="G33"/>
  <c r="G42" s="1"/>
  <c r="N62"/>
  <c r="L116"/>
  <c r="E116"/>
  <c r="G60"/>
  <c r="G62" s="1"/>
  <c r="G67" s="1"/>
  <c r="G61"/>
  <c r="M120"/>
  <c r="K120"/>
  <c r="F120"/>
  <c r="D120"/>
  <c r="L114"/>
  <c r="E114"/>
  <c r="M93"/>
  <c r="M80"/>
  <c r="K93"/>
  <c r="L89"/>
  <c r="L87"/>
  <c r="F93"/>
  <c r="D93"/>
  <c r="E89"/>
  <c r="E87"/>
  <c r="F80"/>
  <c r="G56"/>
  <c r="P60"/>
  <c r="N43"/>
  <c r="N45" s="1"/>
  <c r="M25"/>
  <c r="G20"/>
  <c r="G18"/>
  <c r="G52" l="1"/>
  <c r="M105" s="1"/>
  <c r="M103" s="1"/>
  <c r="G51"/>
  <c r="F105"/>
  <c r="F103" s="1"/>
  <c r="G55"/>
  <c r="G57" s="1"/>
  <c r="M78" l="1"/>
  <c r="M76" s="1"/>
  <c r="N58"/>
  <c r="N60" s="1"/>
  <c r="G66"/>
  <c r="F78"/>
  <c r="F76" s="1"/>
</calcChain>
</file>

<file path=xl/sharedStrings.xml><?xml version="1.0" encoding="utf-8"?>
<sst xmlns="http://schemas.openxmlformats.org/spreadsheetml/2006/main" count="160" uniqueCount="82">
  <si>
    <t>LOAD CALCULATION:</t>
  </si>
  <si>
    <t>THICKNESS OF SLAB:</t>
  </si>
  <si>
    <t>1.Mnimum Thickness,h =</t>
  </si>
  <si>
    <t>in</t>
  </si>
  <si>
    <t xml:space="preserve">in   </t>
  </si>
  <si>
    <t>2.For 60G bar,h=</t>
  </si>
  <si>
    <t>Consider Slab Thickness,h=</t>
  </si>
  <si>
    <t>1.DEAD LOAD SLAB:</t>
  </si>
  <si>
    <t>a) Self weight of slab=</t>
  </si>
  <si>
    <t>b) Load of lime concrete=</t>
  </si>
  <si>
    <t>1. Yeild strength of steel,fy=</t>
  </si>
  <si>
    <t>2.Compressive strength of concrete=</t>
  </si>
  <si>
    <t>psi</t>
  </si>
  <si>
    <t>psf</t>
  </si>
  <si>
    <t>3.Thickness of lime concrete=</t>
  </si>
  <si>
    <t>c) Load of partition wall=</t>
  </si>
  <si>
    <t>2.Live load=</t>
  </si>
  <si>
    <t>m=</t>
  </si>
  <si>
    <t>For</t>
  </si>
  <si>
    <t>Cefficient for Moment :</t>
  </si>
  <si>
    <t>Ca =</t>
  </si>
  <si>
    <t>Cb =</t>
  </si>
  <si>
    <t>Ca(Dead)=</t>
  </si>
  <si>
    <t>Ca(Live)=</t>
  </si>
  <si>
    <t>Cb(Dead)=</t>
  </si>
  <si>
    <t>Cb(Live)=</t>
  </si>
  <si>
    <t>Total factored Load=</t>
  </si>
  <si>
    <t>Calculation:</t>
  </si>
  <si>
    <t xml:space="preserve">1.Pmax= </t>
  </si>
  <si>
    <t>2.R=</t>
  </si>
  <si>
    <t>MOMENT CALCULATION:</t>
  </si>
  <si>
    <t>psf(For roof slab)</t>
  </si>
  <si>
    <t>#For (+Ve) moment(Page 409-410)</t>
  </si>
  <si>
    <t># For (-Ve) moment(Page-408)</t>
  </si>
  <si>
    <t>(Shorter)</t>
  </si>
  <si>
    <t>(Longer)</t>
  </si>
  <si>
    <t>1. -ve Moment at continuous end:</t>
  </si>
  <si>
    <t>Ma.Neg=</t>
  </si>
  <si>
    <t>Mb.Neg=</t>
  </si>
  <si>
    <t>2. +ve Moment at discontinuous end:</t>
  </si>
  <si>
    <t>Ma.Pos(Dead)=</t>
  </si>
  <si>
    <t>Ma.Pos(Live)=</t>
  </si>
  <si>
    <t>Ma.Total=</t>
  </si>
  <si>
    <t>Mb.Pos(Dead)=</t>
  </si>
  <si>
    <t>Mb.Pos(Live)=</t>
  </si>
  <si>
    <t>Mb.Total=</t>
  </si>
  <si>
    <t>lb-ft</t>
  </si>
  <si>
    <t>3. -ve Moment at discontinuous end:</t>
  </si>
  <si>
    <t>DEPTH CHECK:</t>
  </si>
  <si>
    <t>Required depth :</t>
  </si>
  <si>
    <t xml:space="preserve">    </t>
  </si>
  <si>
    <t>d=</t>
  </si>
  <si>
    <t>4. Ø=</t>
  </si>
  <si>
    <t>inch</t>
  </si>
  <si>
    <t>So thickness=</t>
  </si>
  <si>
    <t>inch &gt;</t>
  </si>
  <si>
    <t>Hence OK</t>
  </si>
  <si>
    <t>REINFORCEMENT CALCULATION:</t>
  </si>
  <si>
    <t>01. At midspan :</t>
  </si>
  <si>
    <t>Assume , a =</t>
  </si>
  <si>
    <t>Required, a =</t>
  </si>
  <si>
    <t>As =</t>
  </si>
  <si>
    <t>d(effective)</t>
  </si>
  <si>
    <t>Minimum Steel, As(min)=</t>
  </si>
  <si>
    <t>in2/ft</t>
  </si>
  <si>
    <t xml:space="preserve">Let us use </t>
  </si>
  <si>
    <t>#</t>
  </si>
  <si>
    <t>Spacing of bar, S=</t>
  </si>
  <si>
    <t>Required Steel, As =</t>
  </si>
  <si>
    <t>(greater than two)</t>
  </si>
  <si>
    <t>"</t>
  </si>
  <si>
    <t>S(min)=</t>
  </si>
  <si>
    <t>Provide #</t>
  </si>
  <si>
    <t>@</t>
  </si>
  <si>
    <t>S(provide)=</t>
  </si>
  <si>
    <t>02.At Continuous end :</t>
  </si>
  <si>
    <t>bar</t>
  </si>
  <si>
    <t>Along the Shorter Direction ;</t>
  </si>
  <si>
    <t>in  (For Roof slab)</t>
  </si>
  <si>
    <t>.</t>
  </si>
  <si>
    <t>Along the Longer Direction ;</t>
  </si>
  <si>
    <t>GIVEN DATA (Input colour):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</si>
</sst>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"/>
      <name val="Arial"/>
      <family val="2"/>
    </font>
    <font>
      <b/>
      <sz val="24"/>
      <color rgb="FFFF0000"/>
      <name val="Arial"/>
      <family val="2"/>
    </font>
    <font>
      <sz val="10"/>
      <color theme="0"/>
      <name val="Arial"/>
      <family val="2"/>
    </font>
    <font>
      <b/>
      <i/>
      <sz val="10"/>
      <color theme="0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u/>
      <sz val="10"/>
      <color rgb="FFFFFF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5" borderId="0" xfId="0" applyFill="1"/>
    <xf numFmtId="0" fontId="0" fillId="0" borderId="0" xfId="0" applyAlignment="1"/>
    <xf numFmtId="0" fontId="2" fillId="0" borderId="0" xfId="0" applyFont="1"/>
    <xf numFmtId="0" fontId="3" fillId="0" borderId="0" xfId="0" applyFont="1"/>
    <xf numFmtId="0" fontId="3" fillId="2" borderId="0" xfId="0" applyFont="1" applyFill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/>
    <xf numFmtId="0" fontId="3" fillId="0" borderId="0" xfId="0" applyFont="1" applyAlignment="1"/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5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0" applyFont="1" applyFill="1"/>
    <xf numFmtId="0" fontId="5" fillId="3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5" fillId="6" borderId="0" xfId="0" applyFont="1" applyFill="1"/>
    <xf numFmtId="0" fontId="5" fillId="6" borderId="0" xfId="0" applyFont="1" applyFill="1" applyAlignment="1">
      <alignment horizontal="left"/>
    </xf>
    <xf numFmtId="0" fontId="5" fillId="6" borderId="0" xfId="0" applyFont="1" applyFill="1" applyAlignment="1">
      <alignment horizontal="center"/>
    </xf>
    <xf numFmtId="0" fontId="5" fillId="8" borderId="0" xfId="0" applyFont="1" applyFill="1"/>
    <xf numFmtId="0" fontId="5" fillId="9" borderId="0" xfId="0" applyFont="1" applyFill="1"/>
    <xf numFmtId="0" fontId="4" fillId="7" borderId="0" xfId="0" applyFont="1" applyFill="1"/>
    <xf numFmtId="0" fontId="3" fillId="7" borderId="0" xfId="0" applyFont="1" applyFill="1"/>
    <xf numFmtId="0" fontId="3" fillId="11" borderId="0" xfId="0" applyFont="1" applyFill="1"/>
    <xf numFmtId="0" fontId="7" fillId="10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civilengineersforum.com/civil-engineering-spreadsheets/" TargetMode="External"/><Relationship Id="rId2" Type="http://schemas.openxmlformats.org/officeDocument/2006/relationships/image" Target="../media/image2.jpeg"/><Relationship Id="rId1" Type="http://schemas.openxmlformats.org/officeDocument/2006/relationships/hyperlink" Target="http://www.civilengineersforum.com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6</xdr:row>
      <xdr:rowOff>9525</xdr:rowOff>
    </xdr:from>
    <xdr:to>
      <xdr:col>14</xdr:col>
      <xdr:colOff>9525</xdr:colOff>
      <xdr:row>18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6810375" y="981075"/>
          <a:ext cx="1828800" cy="1933575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  </a:t>
          </a: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              </a:t>
          </a:r>
          <a:r>
            <a:rPr lang="en-US" sz="1000" b="1" i="0" strike="noStrike">
              <a:solidFill>
                <a:srgbClr val="FF0000"/>
              </a:solidFill>
              <a:latin typeface="Aharoni" pitchFamily="2" charset="-79"/>
              <a:cs typeface="Aharoni" pitchFamily="2" charset="-79"/>
            </a:rPr>
            <a:t>SLAB AREA</a:t>
          </a:r>
        </a:p>
      </xdr:txBody>
    </xdr:sp>
    <xdr:clientData/>
  </xdr:twoCellAnchor>
  <xdr:twoCellAnchor>
    <xdr:from>
      <xdr:col>11</xdr:col>
      <xdr:colOff>0</xdr:colOff>
      <xdr:row>5</xdr:row>
      <xdr:rowOff>85725</xdr:rowOff>
    </xdr:from>
    <xdr:to>
      <xdr:col>12</xdr:col>
      <xdr:colOff>57150</xdr:colOff>
      <xdr:row>5</xdr:row>
      <xdr:rowOff>85725</xdr:rowOff>
    </xdr:to>
    <xdr:sp macro="" textlink="">
      <xdr:nvSpPr>
        <xdr:cNvPr id="1156" name="Line 2"/>
        <xdr:cNvSpPr>
          <a:spLocks noChangeShapeType="1"/>
        </xdr:cNvSpPr>
      </xdr:nvSpPr>
      <xdr:spPr bwMode="auto">
        <a:xfrm flipH="1">
          <a:off x="6800850" y="895350"/>
          <a:ext cx="666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13</xdr:col>
      <xdr:colOff>0</xdr:colOff>
      <xdr:row>5</xdr:row>
      <xdr:rowOff>85725</xdr:rowOff>
    </xdr:from>
    <xdr:to>
      <xdr:col>14</xdr:col>
      <xdr:colOff>9525</xdr:colOff>
      <xdr:row>5</xdr:row>
      <xdr:rowOff>85725</xdr:rowOff>
    </xdr:to>
    <xdr:sp macro="" textlink="">
      <xdr:nvSpPr>
        <xdr:cNvPr id="1157" name="Line 3"/>
        <xdr:cNvSpPr>
          <a:spLocks noChangeShapeType="1"/>
        </xdr:cNvSpPr>
      </xdr:nvSpPr>
      <xdr:spPr bwMode="auto">
        <a:xfrm>
          <a:off x="8020050" y="895350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10</xdr:col>
      <xdr:colOff>333375</xdr:colOff>
      <xdr:row>6</xdr:row>
      <xdr:rowOff>0</xdr:rowOff>
    </xdr:from>
    <xdr:to>
      <xdr:col>10</xdr:col>
      <xdr:colOff>333375</xdr:colOff>
      <xdr:row>10</xdr:row>
      <xdr:rowOff>123825</xdr:rowOff>
    </xdr:to>
    <xdr:sp macro="" textlink="">
      <xdr:nvSpPr>
        <xdr:cNvPr id="1158" name="Line 4"/>
        <xdr:cNvSpPr>
          <a:spLocks noChangeShapeType="1"/>
        </xdr:cNvSpPr>
      </xdr:nvSpPr>
      <xdr:spPr bwMode="auto">
        <a:xfrm flipV="1">
          <a:off x="6524625" y="971550"/>
          <a:ext cx="0" cy="771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10</xdr:col>
      <xdr:colOff>323850</xdr:colOff>
      <xdr:row>13</xdr:row>
      <xdr:rowOff>0</xdr:rowOff>
    </xdr:from>
    <xdr:to>
      <xdr:col>10</xdr:col>
      <xdr:colOff>323850</xdr:colOff>
      <xdr:row>18</xdr:row>
      <xdr:rowOff>9525</xdr:rowOff>
    </xdr:to>
    <xdr:sp macro="" textlink="">
      <xdr:nvSpPr>
        <xdr:cNvPr id="1159" name="Line 5"/>
        <xdr:cNvSpPr>
          <a:spLocks noChangeShapeType="1"/>
        </xdr:cNvSpPr>
      </xdr:nvSpPr>
      <xdr:spPr bwMode="auto">
        <a:xfrm>
          <a:off x="6515100" y="2105025"/>
          <a:ext cx="0" cy="819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10</xdr:col>
      <xdr:colOff>466725</xdr:colOff>
      <xdr:row>5</xdr:row>
      <xdr:rowOff>28575</xdr:rowOff>
    </xdr:from>
    <xdr:to>
      <xdr:col>11</xdr:col>
      <xdr:colOff>9525</xdr:colOff>
      <xdr:row>6</xdr:row>
      <xdr:rowOff>9525</xdr:rowOff>
    </xdr:to>
    <xdr:sp macro="" textlink="">
      <xdr:nvSpPr>
        <xdr:cNvPr id="1160" name="Rectangle 7"/>
        <xdr:cNvSpPr>
          <a:spLocks noChangeArrowheads="1"/>
        </xdr:cNvSpPr>
      </xdr:nvSpPr>
      <xdr:spPr bwMode="auto">
        <a:xfrm>
          <a:off x="6657975" y="838200"/>
          <a:ext cx="152400" cy="142875"/>
        </a:xfrm>
        <a:prstGeom prst="rect">
          <a:avLst/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466725</xdr:colOff>
      <xdr:row>18</xdr:row>
      <xdr:rowOff>0</xdr:rowOff>
    </xdr:from>
    <xdr:to>
      <xdr:col>11</xdr:col>
      <xdr:colOff>9525</xdr:colOff>
      <xdr:row>18</xdr:row>
      <xdr:rowOff>142875</xdr:rowOff>
    </xdr:to>
    <xdr:sp macro="" textlink="">
      <xdr:nvSpPr>
        <xdr:cNvPr id="1161" name="Rectangle 8"/>
        <xdr:cNvSpPr>
          <a:spLocks noChangeArrowheads="1"/>
        </xdr:cNvSpPr>
      </xdr:nvSpPr>
      <xdr:spPr bwMode="auto">
        <a:xfrm>
          <a:off x="6657975" y="2914650"/>
          <a:ext cx="152400" cy="142875"/>
        </a:xfrm>
        <a:prstGeom prst="rect">
          <a:avLst/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9525</xdr:colOff>
      <xdr:row>18</xdr:row>
      <xdr:rowOff>0</xdr:rowOff>
    </xdr:from>
    <xdr:to>
      <xdr:col>14</xdr:col>
      <xdr:colOff>161925</xdr:colOff>
      <xdr:row>18</xdr:row>
      <xdr:rowOff>142875</xdr:rowOff>
    </xdr:to>
    <xdr:sp macro="" textlink="">
      <xdr:nvSpPr>
        <xdr:cNvPr id="1162" name="Rectangle 9"/>
        <xdr:cNvSpPr>
          <a:spLocks noChangeArrowheads="1"/>
        </xdr:cNvSpPr>
      </xdr:nvSpPr>
      <xdr:spPr bwMode="auto">
        <a:xfrm>
          <a:off x="8639175" y="2914650"/>
          <a:ext cx="152400" cy="142875"/>
        </a:xfrm>
        <a:prstGeom prst="rect">
          <a:avLst/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9525</xdr:colOff>
      <xdr:row>5</xdr:row>
      <xdr:rowOff>28575</xdr:rowOff>
    </xdr:from>
    <xdr:to>
      <xdr:col>14</xdr:col>
      <xdr:colOff>161925</xdr:colOff>
      <xdr:row>6</xdr:row>
      <xdr:rowOff>9525</xdr:rowOff>
    </xdr:to>
    <xdr:sp macro="" textlink="">
      <xdr:nvSpPr>
        <xdr:cNvPr id="1163" name="Rectangle 10"/>
        <xdr:cNvSpPr>
          <a:spLocks noChangeArrowheads="1"/>
        </xdr:cNvSpPr>
      </xdr:nvSpPr>
      <xdr:spPr bwMode="auto">
        <a:xfrm>
          <a:off x="8639175" y="838200"/>
          <a:ext cx="152400" cy="142875"/>
        </a:xfrm>
        <a:prstGeom prst="rect">
          <a:avLst/>
        </a:prstGeom>
        <a:solidFill>
          <a:srgbClr val="3333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12</xdr:col>
      <xdr:colOff>9525</xdr:colOff>
      <xdr:row>29</xdr:row>
      <xdr:rowOff>0</xdr:rowOff>
    </xdr:to>
    <xdr:sp macro="" textlink="">
      <xdr:nvSpPr>
        <xdr:cNvPr id="1164" name="Line 12"/>
        <xdr:cNvSpPr>
          <a:spLocks noChangeShapeType="1"/>
        </xdr:cNvSpPr>
      </xdr:nvSpPr>
      <xdr:spPr bwMode="auto">
        <a:xfrm>
          <a:off x="6800850" y="4695825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34</xdr:row>
      <xdr:rowOff>9525</xdr:rowOff>
    </xdr:from>
    <xdr:to>
      <xdr:col>12</xdr:col>
      <xdr:colOff>9525</xdr:colOff>
      <xdr:row>34</xdr:row>
      <xdr:rowOff>9525</xdr:rowOff>
    </xdr:to>
    <xdr:sp macro="" textlink="">
      <xdr:nvSpPr>
        <xdr:cNvPr id="1165" name="Line 13"/>
        <xdr:cNvSpPr>
          <a:spLocks noChangeShapeType="1"/>
        </xdr:cNvSpPr>
      </xdr:nvSpPr>
      <xdr:spPr bwMode="auto">
        <a:xfrm>
          <a:off x="6800850" y="5514975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0</xdr:colOff>
      <xdr:row>63</xdr:row>
      <xdr:rowOff>0</xdr:rowOff>
    </xdr:from>
    <xdr:to>
      <xdr:col>24</xdr:col>
      <xdr:colOff>9525</xdr:colOff>
      <xdr:row>63</xdr:row>
      <xdr:rowOff>0</xdr:rowOff>
    </xdr:to>
    <xdr:sp macro="" textlink="">
      <xdr:nvSpPr>
        <xdr:cNvPr id="1166" name="Line 14"/>
        <xdr:cNvSpPr>
          <a:spLocks noChangeShapeType="1"/>
        </xdr:cNvSpPr>
      </xdr:nvSpPr>
      <xdr:spPr bwMode="auto">
        <a:xfrm>
          <a:off x="14116050" y="10201275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37</xdr:row>
      <xdr:rowOff>9525</xdr:rowOff>
    </xdr:from>
    <xdr:to>
      <xdr:col>12</xdr:col>
      <xdr:colOff>9525</xdr:colOff>
      <xdr:row>37</xdr:row>
      <xdr:rowOff>9525</xdr:rowOff>
    </xdr:to>
    <xdr:sp macro="" textlink="">
      <xdr:nvSpPr>
        <xdr:cNvPr id="1167" name="Line 15"/>
        <xdr:cNvSpPr>
          <a:spLocks noChangeShapeType="1"/>
        </xdr:cNvSpPr>
      </xdr:nvSpPr>
      <xdr:spPr bwMode="auto">
        <a:xfrm>
          <a:off x="6800850" y="6000750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238125</xdr:colOff>
      <xdr:row>94</xdr:row>
      <xdr:rowOff>85725</xdr:rowOff>
    </xdr:from>
    <xdr:to>
      <xdr:col>15</xdr:col>
      <xdr:colOff>495300</xdr:colOff>
      <xdr:row>94</xdr:row>
      <xdr:rowOff>85725</xdr:rowOff>
    </xdr:to>
    <xdr:sp macro="" textlink="">
      <xdr:nvSpPr>
        <xdr:cNvPr id="1168" name="Line 18"/>
        <xdr:cNvSpPr>
          <a:spLocks noChangeShapeType="1"/>
        </xdr:cNvSpPr>
      </xdr:nvSpPr>
      <xdr:spPr bwMode="auto">
        <a:xfrm>
          <a:off x="847725" y="15306675"/>
          <a:ext cx="8886825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</xdr:col>
      <xdr:colOff>257175</xdr:colOff>
      <xdr:row>94</xdr:row>
      <xdr:rowOff>114300</xdr:rowOff>
    </xdr:from>
    <xdr:to>
      <xdr:col>15</xdr:col>
      <xdr:colOff>476250</xdr:colOff>
      <xdr:row>94</xdr:row>
      <xdr:rowOff>114300</xdr:rowOff>
    </xdr:to>
    <xdr:sp macro="" textlink="">
      <xdr:nvSpPr>
        <xdr:cNvPr id="1169" name="Line 19"/>
        <xdr:cNvSpPr>
          <a:spLocks noChangeShapeType="1"/>
        </xdr:cNvSpPr>
      </xdr:nvSpPr>
      <xdr:spPr bwMode="auto">
        <a:xfrm>
          <a:off x="866775" y="15335250"/>
          <a:ext cx="8848725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8</xdr:col>
      <xdr:colOff>438150</xdr:colOff>
      <xdr:row>70</xdr:row>
      <xdr:rowOff>9525</xdr:rowOff>
    </xdr:from>
    <xdr:to>
      <xdr:col>8</xdr:col>
      <xdr:colOff>438150</xdr:colOff>
      <xdr:row>121</xdr:row>
      <xdr:rowOff>0</xdr:rowOff>
    </xdr:to>
    <xdr:sp macro="" textlink="">
      <xdr:nvSpPr>
        <xdr:cNvPr id="1170" name="Line 20"/>
        <xdr:cNvSpPr>
          <a:spLocks noChangeShapeType="1"/>
        </xdr:cNvSpPr>
      </xdr:nvSpPr>
      <xdr:spPr bwMode="auto">
        <a:xfrm>
          <a:off x="5410200" y="11344275"/>
          <a:ext cx="0" cy="824865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8</xdr:col>
      <xdr:colOff>476250</xdr:colOff>
      <xdr:row>70</xdr:row>
      <xdr:rowOff>9525</xdr:rowOff>
    </xdr:from>
    <xdr:to>
      <xdr:col>8</xdr:col>
      <xdr:colOff>476250</xdr:colOff>
      <xdr:row>121</xdr:row>
      <xdr:rowOff>0</xdr:rowOff>
    </xdr:to>
    <xdr:sp macro="" textlink="">
      <xdr:nvSpPr>
        <xdr:cNvPr id="1171" name="Line 21"/>
        <xdr:cNvSpPr>
          <a:spLocks noChangeShapeType="1"/>
        </xdr:cNvSpPr>
      </xdr:nvSpPr>
      <xdr:spPr bwMode="auto">
        <a:xfrm>
          <a:off x="5448300" y="11344275"/>
          <a:ext cx="0" cy="824865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oneCellAnchor>
    <xdr:from>
      <xdr:col>5</xdr:col>
      <xdr:colOff>152401</xdr:colOff>
      <xdr:row>0</xdr:row>
      <xdr:rowOff>28576</xdr:rowOff>
    </xdr:from>
    <xdr:ext cx="3095624" cy="457199"/>
    <xdr:sp macro="" textlink="">
      <xdr:nvSpPr>
        <xdr:cNvPr id="20" name="TextBox 19"/>
        <xdr:cNvSpPr txBox="1"/>
      </xdr:nvSpPr>
      <xdr:spPr>
        <a:xfrm>
          <a:off x="3200401" y="28576"/>
          <a:ext cx="3095624" cy="457199"/>
        </a:xfrm>
        <a:prstGeom prst="rect">
          <a:avLst/>
        </a:prstGeom>
        <a:solidFill>
          <a:schemeClr val="bg2"/>
        </a:solidFill>
        <a:ln>
          <a:solidFill>
            <a:schemeClr val="tx1">
              <a:lumMod val="50000"/>
              <a:lumOff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ctr">
          <a:noAutofit/>
        </a:bodyPr>
        <a:lstStyle/>
        <a:p>
          <a:pPr algn="ctr"/>
          <a:r>
            <a:rPr lang="en-US" sz="1400" b="1" i="0">
              <a:solidFill>
                <a:schemeClr val="tx1"/>
              </a:solidFill>
              <a:latin typeface="Adobe Garamond Pro Bold" pitchFamily="18" charset="0"/>
              <a:cs typeface="Arial" pitchFamily="34" charset="0"/>
            </a:rPr>
            <a:t>Two Way Slab Design</a:t>
          </a:r>
        </a:p>
      </xdr:txBody>
    </xdr:sp>
    <xdr:clientData/>
  </xdr:oneCellAnchor>
  <xdr:twoCellAnchor editAs="oneCell">
    <xdr:from>
      <xdr:col>10</xdr:col>
      <xdr:colOff>541288</xdr:colOff>
      <xdr:row>0</xdr:row>
      <xdr:rowOff>33130</xdr:rowOff>
    </xdr:from>
    <xdr:to>
      <xdr:col>14</xdr:col>
      <xdr:colOff>101933</xdr:colOff>
      <xdr:row>3</xdr:row>
      <xdr:rowOff>149087</xdr:rowOff>
    </xdr:to>
    <xdr:pic>
      <xdr:nvPicPr>
        <xdr:cNvPr id="22" name="Picture 21" descr="cef.jp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761527" y="33130"/>
          <a:ext cx="2012297" cy="828261"/>
        </a:xfrm>
        <a:prstGeom prst="rect">
          <a:avLst/>
        </a:prstGeom>
      </xdr:spPr>
    </xdr:pic>
    <xdr:clientData/>
  </xdr:twoCellAnchor>
  <xdr:twoCellAnchor>
    <xdr:from>
      <xdr:col>14</xdr:col>
      <xdr:colOff>41413</xdr:colOff>
      <xdr:row>4</xdr:row>
      <xdr:rowOff>124237</xdr:rowOff>
    </xdr:from>
    <xdr:to>
      <xdr:col>17</xdr:col>
      <xdr:colOff>323022</xdr:colOff>
      <xdr:row>19</xdr:row>
      <xdr:rowOff>33129</xdr:rowOff>
    </xdr:to>
    <xdr:sp macro="" textlink="">
      <xdr:nvSpPr>
        <xdr:cNvPr id="24" name="TextBox 23"/>
        <xdr:cNvSpPr txBox="1"/>
      </xdr:nvSpPr>
      <xdr:spPr>
        <a:xfrm>
          <a:off x="8713304" y="1002194"/>
          <a:ext cx="2120348" cy="2393674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n-US" sz="1100" b="0" i="1">
            <a:solidFill>
              <a:schemeClr val="bg1"/>
            </a:solidFill>
          </a:endParaRPr>
        </a:p>
        <a:p>
          <a:pPr algn="ctr"/>
          <a:endParaRPr lang="en-US" sz="1100" b="0" i="1">
            <a:solidFill>
              <a:schemeClr val="bg1"/>
            </a:solidFill>
          </a:endParaRPr>
        </a:p>
        <a:p>
          <a:pPr algn="ctr"/>
          <a:r>
            <a:rPr lang="en-US" sz="1100" b="0" i="1">
              <a:solidFill>
                <a:schemeClr val="bg1"/>
              </a:solidFill>
              <a:latin typeface="Arial" pitchFamily="34" charset="0"/>
              <a:cs typeface="Arial" pitchFamily="34" charset="0"/>
            </a:rPr>
            <a:t>In demo version,</a:t>
          </a:r>
          <a:r>
            <a:rPr lang="en-US" sz="1100" b="0" i="1" baseline="0">
              <a:solidFill>
                <a:schemeClr val="bg1"/>
              </a:solidFill>
              <a:latin typeface="Arial" pitchFamily="34" charset="0"/>
              <a:cs typeface="Arial" pitchFamily="34" charset="0"/>
            </a:rPr>
            <a:t> you can edit only 2 cells.</a:t>
          </a:r>
        </a:p>
        <a:p>
          <a:pPr algn="ctr"/>
          <a:r>
            <a:rPr lang="en-US" sz="1100" b="0" i="1" baseline="0">
              <a:solidFill>
                <a:schemeClr val="bg1"/>
              </a:solidFill>
              <a:latin typeface="Arial" pitchFamily="34" charset="0"/>
              <a:cs typeface="Arial" pitchFamily="34" charset="0"/>
            </a:rPr>
            <a:t>- Slab thickness</a:t>
          </a:r>
        </a:p>
        <a:p>
          <a:pPr algn="ctr"/>
          <a:r>
            <a:rPr lang="en-US" sz="1100" b="0" i="1" baseline="0">
              <a:solidFill>
                <a:schemeClr val="bg1"/>
              </a:solidFill>
              <a:latin typeface="Arial" pitchFamily="34" charset="0"/>
              <a:cs typeface="Arial" pitchFamily="34" charset="0"/>
            </a:rPr>
            <a:t>- Slab length</a:t>
          </a:r>
        </a:p>
      </xdr:txBody>
    </xdr:sp>
    <xdr:clientData/>
  </xdr:twoCellAnchor>
  <xdr:twoCellAnchor editAs="oneCell">
    <xdr:from>
      <xdr:col>14</xdr:col>
      <xdr:colOff>438979</xdr:colOff>
      <xdr:row>11</xdr:row>
      <xdr:rowOff>24846</xdr:rowOff>
    </xdr:from>
    <xdr:to>
      <xdr:col>16</xdr:col>
      <xdr:colOff>432353</xdr:colOff>
      <xdr:row>18</xdr:row>
      <xdr:rowOff>84481</xdr:rowOff>
    </xdr:to>
    <xdr:pic>
      <xdr:nvPicPr>
        <xdr:cNvPr id="25" name="Picture 24" descr="label_blue_buy.png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9110870" y="2062368"/>
          <a:ext cx="1219200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121"/>
  <sheetViews>
    <sheetView tabSelected="1" zoomScale="115" zoomScaleNormal="115" workbookViewId="0">
      <selection activeCell="H18" sqref="H18"/>
    </sheetView>
  </sheetViews>
  <sheetFormatPr defaultRowHeight="12.75"/>
  <cols>
    <col min="6" max="6" width="10.5703125" bestFit="1" customWidth="1"/>
  </cols>
  <sheetData>
    <row r="1" spans="2:15">
      <c r="G1" s="1"/>
    </row>
    <row r="2" spans="2:15" ht="30">
      <c r="G2" s="1"/>
      <c r="H2" s="4"/>
    </row>
    <row r="3" spans="2:15">
      <c r="G3" s="1"/>
    </row>
    <row r="4" spans="2:15">
      <c r="B4" s="5"/>
      <c r="C4" s="14" t="s">
        <v>81</v>
      </c>
      <c r="D4" s="14"/>
      <c r="E4" s="15"/>
      <c r="F4" s="5"/>
      <c r="G4" s="7"/>
      <c r="H4" s="5"/>
      <c r="I4" s="5"/>
      <c r="J4" s="5"/>
      <c r="K4" s="5"/>
      <c r="L4" s="5"/>
      <c r="M4" s="5"/>
      <c r="N4" s="5"/>
      <c r="O4" s="5"/>
    </row>
    <row r="5" spans="2:15">
      <c r="B5" s="5"/>
      <c r="C5" s="5"/>
      <c r="D5" s="5"/>
      <c r="E5" s="5"/>
      <c r="F5" s="5"/>
      <c r="G5" s="7"/>
      <c r="H5" s="5"/>
      <c r="I5" s="5"/>
      <c r="J5" s="5"/>
      <c r="K5" s="5"/>
      <c r="L5" s="5"/>
      <c r="M5" s="7" t="s">
        <v>34</v>
      </c>
      <c r="N5" s="5"/>
      <c r="O5" s="5"/>
    </row>
    <row r="6" spans="2:15">
      <c r="B6" s="5"/>
      <c r="C6" s="5" t="s">
        <v>10</v>
      </c>
      <c r="D6" s="5"/>
      <c r="E6" s="5"/>
      <c r="F6" s="5"/>
      <c r="G6" s="13">
        <v>60000</v>
      </c>
      <c r="H6" s="5" t="s">
        <v>12</v>
      </c>
      <c r="I6" s="5"/>
      <c r="J6" s="5"/>
      <c r="K6" s="5"/>
      <c r="L6" s="5"/>
      <c r="M6" s="13">
        <v>13.66</v>
      </c>
      <c r="N6" s="5"/>
      <c r="O6" s="5"/>
    </row>
    <row r="7" spans="2:15">
      <c r="B7" s="5"/>
      <c r="C7" s="5"/>
      <c r="D7" s="5"/>
      <c r="E7" s="5"/>
      <c r="F7" s="5"/>
      <c r="G7" s="7"/>
      <c r="H7" s="5"/>
      <c r="I7" s="5"/>
      <c r="J7" s="5"/>
      <c r="K7" s="5"/>
      <c r="L7" s="5"/>
      <c r="M7" s="5"/>
      <c r="N7" s="5"/>
      <c r="O7" s="5"/>
    </row>
    <row r="8" spans="2:15">
      <c r="B8" s="5"/>
      <c r="C8" s="5" t="s">
        <v>11</v>
      </c>
      <c r="D8" s="5"/>
      <c r="E8" s="5"/>
      <c r="F8" s="5"/>
      <c r="G8" s="13">
        <v>3000</v>
      </c>
      <c r="H8" s="5" t="s">
        <v>12</v>
      </c>
      <c r="I8" s="5"/>
      <c r="J8" s="5"/>
      <c r="K8" s="5"/>
      <c r="L8" s="5"/>
      <c r="M8" s="5"/>
      <c r="N8" s="5"/>
      <c r="O8" s="5"/>
    </row>
    <row r="9" spans="2:15">
      <c r="B9" s="5"/>
      <c r="C9" s="5"/>
      <c r="D9" s="5"/>
      <c r="E9" s="5"/>
      <c r="F9" s="5"/>
      <c r="G9" s="7"/>
      <c r="H9" s="5"/>
      <c r="I9" s="5"/>
      <c r="J9" s="5"/>
      <c r="K9" s="5"/>
      <c r="L9" s="5"/>
      <c r="M9" s="5"/>
      <c r="N9" s="5"/>
      <c r="O9" s="5"/>
    </row>
    <row r="10" spans="2:15">
      <c r="B10" s="5"/>
      <c r="C10" s="5" t="s">
        <v>14</v>
      </c>
      <c r="D10" s="5"/>
      <c r="E10" s="5"/>
      <c r="F10" s="5"/>
      <c r="G10" s="13">
        <v>0</v>
      </c>
      <c r="H10" s="5" t="s">
        <v>78</v>
      </c>
      <c r="I10" s="5"/>
      <c r="J10" s="5"/>
      <c r="K10" s="5"/>
      <c r="L10" s="5"/>
      <c r="M10" s="5"/>
      <c r="N10" s="5"/>
      <c r="O10" s="5"/>
    </row>
    <row r="11" spans="2:15">
      <c r="B11" s="5"/>
      <c r="C11" s="5"/>
      <c r="D11" s="5"/>
      <c r="E11" s="5"/>
      <c r="F11" s="5"/>
      <c r="G11" s="7"/>
      <c r="H11" s="5"/>
      <c r="I11" s="5"/>
      <c r="J11" s="5"/>
      <c r="K11" s="5"/>
      <c r="L11" s="5"/>
      <c r="M11" s="5"/>
      <c r="N11" s="5"/>
      <c r="O11" s="5"/>
    </row>
    <row r="12" spans="2:15">
      <c r="B12" s="5"/>
      <c r="C12" s="5" t="s">
        <v>52</v>
      </c>
      <c r="D12" s="5"/>
      <c r="E12" s="5"/>
      <c r="F12" s="5"/>
      <c r="G12" s="13">
        <v>0.9</v>
      </c>
      <c r="H12" s="5"/>
      <c r="I12" s="5"/>
      <c r="J12" s="5"/>
      <c r="K12" s="7" t="s">
        <v>35</v>
      </c>
      <c r="L12" s="5"/>
      <c r="M12" s="5"/>
      <c r="N12" s="5"/>
      <c r="O12" s="5"/>
    </row>
    <row r="13" spans="2:15">
      <c r="B13" s="5"/>
      <c r="C13" s="5"/>
      <c r="D13" s="5"/>
      <c r="E13" s="5"/>
      <c r="F13" s="5"/>
      <c r="G13" s="7"/>
      <c r="H13" s="5"/>
      <c r="I13" s="5"/>
      <c r="J13" s="5"/>
      <c r="K13" s="26">
        <v>16</v>
      </c>
      <c r="L13" s="5"/>
      <c r="M13" s="5"/>
      <c r="N13" s="5"/>
      <c r="O13" s="5"/>
    </row>
    <row r="14" spans="2:15">
      <c r="B14" s="5"/>
      <c r="C14" s="5"/>
      <c r="D14" s="5"/>
      <c r="E14" s="5"/>
      <c r="F14" s="5"/>
      <c r="G14" s="7"/>
      <c r="H14" s="5"/>
      <c r="I14" s="5"/>
      <c r="J14" s="5"/>
      <c r="K14" s="5"/>
      <c r="L14" s="5"/>
      <c r="M14" s="5"/>
      <c r="N14" s="5"/>
      <c r="O14" s="5"/>
    </row>
    <row r="15" spans="2:15">
      <c r="B15" s="5"/>
      <c r="C15" s="5"/>
      <c r="D15" s="5"/>
      <c r="E15" s="5"/>
      <c r="F15" s="5"/>
      <c r="G15" s="7"/>
      <c r="H15" s="5"/>
      <c r="I15" s="5"/>
      <c r="J15" s="5"/>
      <c r="K15" s="5"/>
      <c r="L15" s="5"/>
      <c r="M15" s="5"/>
      <c r="N15" s="5"/>
      <c r="O15" s="5"/>
    </row>
    <row r="16" spans="2:15">
      <c r="B16" s="5"/>
      <c r="C16" s="23" t="s">
        <v>1</v>
      </c>
      <c r="D16" s="23"/>
      <c r="E16" s="23"/>
      <c r="F16" s="5"/>
      <c r="G16" s="7"/>
      <c r="H16" s="5"/>
      <c r="I16" s="5"/>
      <c r="J16" s="5"/>
      <c r="K16" s="5"/>
      <c r="L16" s="5"/>
      <c r="M16" s="5"/>
      <c r="N16" s="5"/>
      <c r="O16" s="5"/>
    </row>
    <row r="17" spans="2:15">
      <c r="B17" s="5"/>
      <c r="C17" s="5"/>
      <c r="D17" s="5"/>
      <c r="E17" s="5"/>
      <c r="F17" s="5"/>
      <c r="G17" s="7"/>
      <c r="H17" s="5"/>
      <c r="I17" s="5"/>
      <c r="J17" s="5"/>
      <c r="K17" s="5"/>
      <c r="L17" s="5"/>
      <c r="M17" s="5"/>
      <c r="N17" s="5"/>
      <c r="O17" s="5"/>
    </row>
    <row r="18" spans="2:15">
      <c r="B18" s="5"/>
      <c r="C18" s="5" t="s">
        <v>2</v>
      </c>
      <c r="D18" s="5"/>
      <c r="E18" s="5"/>
      <c r="F18" s="5"/>
      <c r="G18" s="7">
        <f>(M6+K13)*2*12/180</f>
        <v>3.9546666666666668</v>
      </c>
      <c r="H18" s="5" t="s">
        <v>4</v>
      </c>
      <c r="I18" s="5"/>
      <c r="J18" s="5"/>
      <c r="K18" s="5"/>
      <c r="L18" s="5"/>
      <c r="M18" s="5"/>
      <c r="N18" s="5"/>
      <c r="O18" s="5"/>
    </row>
    <row r="19" spans="2:15">
      <c r="B19" s="5"/>
      <c r="C19" s="5"/>
      <c r="D19" s="5"/>
      <c r="E19" s="5"/>
      <c r="F19" s="5"/>
      <c r="G19" s="7"/>
      <c r="H19" s="5"/>
      <c r="I19" s="5"/>
      <c r="J19" s="5"/>
      <c r="K19" s="5"/>
      <c r="L19" s="5"/>
      <c r="M19" s="5"/>
      <c r="N19" s="5"/>
      <c r="O19" s="5"/>
    </row>
    <row r="20" spans="2:15">
      <c r="B20" s="5"/>
      <c r="C20" s="5" t="s">
        <v>5</v>
      </c>
      <c r="D20" s="5"/>
      <c r="E20" s="5"/>
      <c r="F20" s="5"/>
      <c r="G20" s="7">
        <f>M6*12/33</f>
        <v>4.9672727272727277</v>
      </c>
      <c r="H20" s="5" t="s">
        <v>3</v>
      </c>
      <c r="I20" s="5"/>
      <c r="J20" s="5"/>
      <c r="K20" s="5"/>
      <c r="L20" s="5"/>
      <c r="M20" s="5"/>
      <c r="N20" s="5"/>
      <c r="O20" s="5"/>
    </row>
    <row r="21" spans="2:15">
      <c r="B21" s="5"/>
      <c r="C21" s="5"/>
      <c r="D21" s="5"/>
      <c r="E21" s="5"/>
      <c r="F21" s="5"/>
      <c r="G21" s="7"/>
      <c r="H21" s="5"/>
      <c r="I21" s="5"/>
      <c r="J21" s="5"/>
      <c r="K21" s="10"/>
      <c r="L21" s="5"/>
      <c r="M21" s="5"/>
      <c r="N21" s="5"/>
      <c r="O21" s="5"/>
    </row>
    <row r="22" spans="2:15">
      <c r="B22" s="5"/>
      <c r="C22" s="5"/>
      <c r="D22" s="5" t="s">
        <v>6</v>
      </c>
      <c r="E22" s="5"/>
      <c r="F22" s="5"/>
      <c r="G22" s="26">
        <v>5</v>
      </c>
      <c r="H22" s="5" t="s">
        <v>3</v>
      </c>
      <c r="I22" s="5"/>
      <c r="J22" s="5"/>
      <c r="K22" s="10"/>
      <c r="L22" s="5"/>
      <c r="M22" s="5"/>
      <c r="N22" s="5"/>
      <c r="O22" s="5"/>
    </row>
    <row r="23" spans="2:15">
      <c r="B23" s="5"/>
      <c r="C23" s="5"/>
      <c r="D23" s="5"/>
      <c r="E23" s="5"/>
      <c r="F23" s="5"/>
      <c r="G23" s="7"/>
      <c r="H23" s="5"/>
      <c r="I23" s="5"/>
      <c r="J23" s="5"/>
      <c r="K23" s="10"/>
      <c r="L23" s="5"/>
      <c r="M23" s="5"/>
      <c r="N23" s="5"/>
      <c r="O23" s="5"/>
    </row>
    <row r="24" spans="2:15">
      <c r="B24" s="5"/>
      <c r="C24" s="5"/>
      <c r="D24" s="5"/>
      <c r="E24" s="5"/>
      <c r="F24" s="5"/>
      <c r="G24" s="7"/>
      <c r="H24" s="5"/>
      <c r="I24" s="5"/>
      <c r="J24" s="5"/>
      <c r="K24" s="5"/>
      <c r="L24" s="5"/>
      <c r="M24" s="5"/>
      <c r="N24" s="5"/>
      <c r="O24" s="5"/>
    </row>
    <row r="25" spans="2:15">
      <c r="B25" s="5"/>
      <c r="C25" s="5"/>
      <c r="D25" s="5"/>
      <c r="E25" s="5"/>
      <c r="F25" s="5"/>
      <c r="G25" s="7"/>
      <c r="H25" s="5"/>
      <c r="I25" s="5"/>
      <c r="J25" s="5"/>
      <c r="K25" s="11" t="s">
        <v>18</v>
      </c>
      <c r="L25" s="8" t="s">
        <v>17</v>
      </c>
      <c r="M25" s="6">
        <f>M6/K13</f>
        <v>0.85375000000000001</v>
      </c>
      <c r="N25" s="5"/>
      <c r="O25" s="5"/>
    </row>
    <row r="26" spans="2:15">
      <c r="B26" s="5"/>
      <c r="C26" s="5"/>
      <c r="D26" s="5"/>
      <c r="E26" s="5"/>
      <c r="F26" s="5"/>
      <c r="G26" s="7"/>
      <c r="H26" s="5"/>
      <c r="I26" s="5"/>
      <c r="J26" s="5"/>
      <c r="K26" s="6" t="s">
        <v>19</v>
      </c>
      <c r="L26" s="6"/>
      <c r="M26" s="6"/>
      <c r="N26" s="5"/>
      <c r="O26" s="5"/>
    </row>
    <row r="27" spans="2:15">
      <c r="B27" s="5"/>
      <c r="C27" s="5"/>
      <c r="D27" s="5"/>
      <c r="E27" s="5"/>
      <c r="F27" s="5"/>
      <c r="G27" s="7"/>
      <c r="H27" s="5"/>
      <c r="I27" s="5"/>
      <c r="J27" s="5"/>
      <c r="K27" s="6"/>
      <c r="L27" s="6"/>
      <c r="M27" s="6"/>
      <c r="N27" s="5"/>
      <c r="O27" s="5"/>
    </row>
    <row r="28" spans="2:15">
      <c r="B28" s="5"/>
      <c r="C28" s="5"/>
      <c r="D28" s="5"/>
      <c r="E28" s="5"/>
      <c r="F28" s="5"/>
      <c r="G28" s="7"/>
      <c r="H28" s="5"/>
      <c r="I28" s="5"/>
      <c r="J28" s="5"/>
      <c r="K28" s="6" t="s">
        <v>33</v>
      </c>
      <c r="L28" s="6"/>
      <c r="M28" s="6"/>
      <c r="N28" s="5"/>
      <c r="O28" s="5"/>
    </row>
    <row r="29" spans="2:15">
      <c r="B29" s="5"/>
      <c r="C29" s="23" t="s">
        <v>0</v>
      </c>
      <c r="D29" s="24"/>
      <c r="E29" s="24"/>
      <c r="F29" s="5"/>
      <c r="G29" s="7"/>
      <c r="H29" s="5"/>
      <c r="I29" s="5"/>
      <c r="J29" s="5"/>
      <c r="K29" s="6" t="s">
        <v>20</v>
      </c>
      <c r="L29" s="16">
        <v>6.6000000000000003E-2</v>
      </c>
      <c r="M29" s="6"/>
      <c r="N29" s="5"/>
      <c r="O29" s="5"/>
    </row>
    <row r="30" spans="2:15">
      <c r="B30" s="5"/>
      <c r="C30" s="5"/>
      <c r="D30" s="5"/>
      <c r="E30" s="5"/>
      <c r="F30" s="5"/>
      <c r="G30" s="7"/>
      <c r="H30" s="5"/>
      <c r="I30" s="5"/>
      <c r="J30" s="5"/>
      <c r="K30" s="6" t="s">
        <v>21</v>
      </c>
      <c r="L30" s="16">
        <v>3.4000000000000002E-2</v>
      </c>
      <c r="M30" s="6"/>
      <c r="N30" s="5"/>
      <c r="O30" s="5"/>
    </row>
    <row r="31" spans="2:15">
      <c r="B31" s="5"/>
      <c r="C31" s="25" t="s">
        <v>7</v>
      </c>
      <c r="D31" s="25"/>
      <c r="E31" s="5"/>
      <c r="F31" s="5"/>
      <c r="G31" s="7"/>
      <c r="H31" s="5"/>
      <c r="I31" s="5"/>
      <c r="J31" s="5"/>
      <c r="K31" s="6"/>
      <c r="L31" s="6"/>
      <c r="M31" s="6"/>
      <c r="N31" s="5"/>
      <c r="O31" s="5"/>
    </row>
    <row r="32" spans="2:15">
      <c r="B32" s="5"/>
      <c r="C32" s="5"/>
      <c r="D32" s="5"/>
      <c r="E32" s="5"/>
      <c r="F32" s="5"/>
      <c r="G32" s="7"/>
      <c r="H32" s="5"/>
      <c r="I32" s="5"/>
      <c r="J32" s="5"/>
      <c r="K32" s="6" t="s">
        <v>32</v>
      </c>
      <c r="L32" s="6"/>
      <c r="M32" s="6"/>
      <c r="N32" s="5"/>
      <c r="O32" s="5"/>
    </row>
    <row r="33" spans="2:15">
      <c r="B33" s="5"/>
      <c r="C33" s="5" t="s">
        <v>8</v>
      </c>
      <c r="D33" s="5"/>
      <c r="E33" s="5"/>
      <c r="F33" s="5"/>
      <c r="G33" s="13">
        <f>G22*150/12</f>
        <v>62.5</v>
      </c>
      <c r="H33" s="5" t="s">
        <v>13</v>
      </c>
      <c r="I33" s="5"/>
      <c r="J33" s="5"/>
      <c r="K33" s="6"/>
      <c r="L33" s="6"/>
      <c r="M33" s="6"/>
      <c r="N33" s="5"/>
      <c r="O33" s="5"/>
    </row>
    <row r="34" spans="2:15">
      <c r="B34" s="5"/>
      <c r="C34" s="5"/>
      <c r="D34" s="5"/>
      <c r="E34" s="5"/>
      <c r="F34" s="5"/>
      <c r="G34" s="7"/>
      <c r="H34" s="5"/>
      <c r="I34" s="5"/>
      <c r="J34" s="5"/>
      <c r="K34" s="6" t="s">
        <v>22</v>
      </c>
      <c r="L34" s="16">
        <v>3.5999999999999997E-2</v>
      </c>
      <c r="M34" s="6"/>
      <c r="N34" s="5"/>
      <c r="O34" s="5"/>
    </row>
    <row r="35" spans="2:15">
      <c r="B35" s="5"/>
      <c r="C35" s="5" t="s">
        <v>9</v>
      </c>
      <c r="D35" s="5"/>
      <c r="E35" s="5"/>
      <c r="F35" s="5"/>
      <c r="G35" s="13">
        <v>20</v>
      </c>
      <c r="H35" s="5" t="s">
        <v>31</v>
      </c>
      <c r="I35" s="5"/>
      <c r="J35" s="5"/>
      <c r="K35" s="6" t="s">
        <v>23</v>
      </c>
      <c r="L35" s="16">
        <v>4.2999999999999997E-2</v>
      </c>
      <c r="M35" s="6"/>
      <c r="N35" s="5"/>
      <c r="O35" s="5"/>
    </row>
    <row r="36" spans="2:15">
      <c r="B36" s="5"/>
      <c r="C36" s="5"/>
      <c r="D36" s="5"/>
      <c r="E36" s="5"/>
      <c r="F36" s="5"/>
      <c r="G36" s="7"/>
      <c r="H36" s="5"/>
      <c r="I36" s="5"/>
      <c r="J36" s="5"/>
      <c r="K36" s="6"/>
      <c r="L36" s="6"/>
      <c r="M36" s="6"/>
      <c r="N36" s="5"/>
      <c r="O36" s="5"/>
    </row>
    <row r="37" spans="2:15">
      <c r="B37" s="5"/>
      <c r="C37" s="5" t="s">
        <v>15</v>
      </c>
      <c r="D37" s="5"/>
      <c r="E37" s="5"/>
      <c r="F37" s="5"/>
      <c r="G37" s="13">
        <v>50</v>
      </c>
      <c r="H37" s="5" t="s">
        <v>13</v>
      </c>
      <c r="I37" s="5"/>
      <c r="J37" s="5"/>
      <c r="K37" s="6" t="s">
        <v>24</v>
      </c>
      <c r="L37" s="16">
        <v>1.9E-2</v>
      </c>
      <c r="M37" s="6"/>
      <c r="N37" s="5"/>
      <c r="O37" s="5"/>
    </row>
    <row r="38" spans="2:15">
      <c r="B38" s="5"/>
      <c r="C38" s="5"/>
      <c r="D38" s="5"/>
      <c r="E38" s="5"/>
      <c r="F38" s="5"/>
      <c r="G38" s="7"/>
      <c r="H38" s="5"/>
      <c r="I38" s="5"/>
      <c r="J38" s="5"/>
      <c r="K38" s="6" t="s">
        <v>25</v>
      </c>
      <c r="L38" s="16">
        <v>2.3E-2</v>
      </c>
      <c r="M38" s="6"/>
      <c r="N38" s="5"/>
      <c r="O38" s="5"/>
    </row>
    <row r="39" spans="2:15">
      <c r="B39" s="5"/>
      <c r="C39" s="25" t="s">
        <v>16</v>
      </c>
      <c r="D39" s="5"/>
      <c r="E39" s="5"/>
      <c r="F39" s="5"/>
      <c r="G39" s="13">
        <v>40</v>
      </c>
      <c r="H39" s="5" t="s">
        <v>13</v>
      </c>
      <c r="I39" s="5"/>
      <c r="J39" s="5"/>
      <c r="K39" s="5"/>
      <c r="L39" s="5"/>
      <c r="M39" s="5"/>
      <c r="N39" s="5"/>
      <c r="O39" s="5"/>
    </row>
    <row r="40" spans="2:15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2:15">
      <c r="B41" s="5"/>
      <c r="C41" s="5"/>
      <c r="D41" s="5"/>
      <c r="E41" s="5"/>
      <c r="F41" s="5"/>
      <c r="G41" s="5"/>
      <c r="H41" s="5"/>
      <c r="I41" s="5"/>
      <c r="J41" s="5" t="s">
        <v>27</v>
      </c>
      <c r="K41" s="5"/>
      <c r="L41" s="5"/>
      <c r="M41" s="5"/>
      <c r="N41" s="5"/>
      <c r="O41" s="5"/>
    </row>
    <row r="42" spans="2:15">
      <c r="B42" s="5"/>
      <c r="C42" s="5"/>
      <c r="D42" s="5" t="s">
        <v>26</v>
      </c>
      <c r="E42" s="5"/>
      <c r="F42" s="5"/>
      <c r="G42" s="5">
        <f>1.2*(G33+G35+G37)+1.6*G39</f>
        <v>223</v>
      </c>
      <c r="H42" s="5" t="s">
        <v>13</v>
      </c>
      <c r="I42" s="5"/>
      <c r="J42" s="5"/>
      <c r="K42" s="5"/>
      <c r="L42" s="5"/>
      <c r="M42" s="5"/>
      <c r="N42" s="5"/>
      <c r="O42" s="5"/>
    </row>
    <row r="43" spans="2:15">
      <c r="B43" s="5"/>
      <c r="C43" s="5"/>
      <c r="D43" s="5"/>
      <c r="E43" s="5"/>
      <c r="F43" s="5"/>
      <c r="G43" s="5"/>
      <c r="H43" s="5"/>
      <c r="I43" s="5"/>
      <c r="J43" s="5" t="s">
        <v>28</v>
      </c>
      <c r="K43" s="5"/>
      <c r="L43" s="5"/>
      <c r="M43" s="5"/>
      <c r="N43" s="5">
        <f>(0.75*0.85*0.85*G8*87000)/(G6*(87000+G6))</f>
        <v>1.6035076530612244E-2</v>
      </c>
      <c r="O43" s="5"/>
    </row>
    <row r="44" spans="2:15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2:15">
      <c r="B45" s="5"/>
      <c r="C45" s="5"/>
      <c r="D45" s="5"/>
      <c r="E45" s="5"/>
      <c r="F45" s="5"/>
      <c r="G45" s="5"/>
      <c r="H45" s="5"/>
      <c r="I45" s="5"/>
      <c r="J45" s="5" t="s">
        <v>29</v>
      </c>
      <c r="K45" s="5"/>
      <c r="L45" s="5"/>
      <c r="M45" s="5"/>
      <c r="N45" s="5">
        <f>N43*G6*((1-0.59*N43*(G6/G8)))</f>
        <v>780.0610268621798</v>
      </c>
      <c r="O45" s="5"/>
    </row>
    <row r="46" spans="2:1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2:1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2:15">
      <c r="B48" s="5"/>
      <c r="C48" s="23" t="s">
        <v>30</v>
      </c>
      <c r="D48" s="24"/>
      <c r="E48" s="24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2:16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2:16">
      <c r="B50" s="5"/>
      <c r="C50" s="5" t="s">
        <v>36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2:16">
      <c r="B51" s="5"/>
      <c r="C51" s="5" t="s">
        <v>37</v>
      </c>
      <c r="D51" s="5"/>
      <c r="E51" s="5"/>
      <c r="F51" s="5"/>
      <c r="G51" s="5">
        <f>L29*G42*M6*M6</f>
        <v>2746.3140407999999</v>
      </c>
      <c r="H51" s="5" t="s">
        <v>46</v>
      </c>
      <c r="I51" s="5"/>
      <c r="J51" s="5"/>
      <c r="K51" s="5"/>
      <c r="L51" s="5"/>
      <c r="M51" s="5"/>
      <c r="N51" s="5"/>
      <c r="O51" s="5"/>
    </row>
    <row r="52" spans="2:16">
      <c r="B52" s="5"/>
      <c r="C52" s="5" t="s">
        <v>38</v>
      </c>
      <c r="D52" s="5"/>
      <c r="E52" s="5"/>
      <c r="F52" s="5"/>
      <c r="G52" s="5">
        <f>L30*K13*K13*G42</f>
        <v>1940.9920000000002</v>
      </c>
      <c r="H52" s="5" t="s">
        <v>46</v>
      </c>
      <c r="I52" s="5"/>
      <c r="J52" s="5"/>
      <c r="K52" s="5"/>
      <c r="L52" s="5"/>
      <c r="M52" s="5"/>
      <c r="N52" s="5"/>
      <c r="O52" s="5"/>
    </row>
    <row r="53" spans="2:16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2:16">
      <c r="B54" s="5"/>
      <c r="C54" s="5" t="s">
        <v>39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2:16">
      <c r="B55" s="5"/>
      <c r="C55" s="5" t="s">
        <v>40</v>
      </c>
      <c r="D55" s="5"/>
      <c r="E55" s="5"/>
      <c r="F55" s="5"/>
      <c r="G55" s="5">
        <f>1.4*(G33+G35+G37)*M6*M6*L34</f>
        <v>1246.0854167999996</v>
      </c>
      <c r="H55" s="5" t="s">
        <v>46</v>
      </c>
      <c r="I55" s="5"/>
      <c r="J55" s="23" t="s">
        <v>48</v>
      </c>
      <c r="K55" s="23"/>
      <c r="L55" s="5"/>
      <c r="M55" s="5"/>
      <c r="N55" s="5"/>
      <c r="O55" s="5"/>
    </row>
    <row r="56" spans="2:16">
      <c r="B56" s="5"/>
      <c r="C56" s="5" t="s">
        <v>41</v>
      </c>
      <c r="D56" s="5"/>
      <c r="E56" s="5"/>
      <c r="F56" s="5"/>
      <c r="G56" s="5">
        <f>1.7*G39*L35*M6*M6</f>
        <v>545.60553440000001</v>
      </c>
      <c r="H56" s="5" t="s">
        <v>46</v>
      </c>
      <c r="I56" s="5"/>
      <c r="J56" s="5"/>
      <c r="K56" s="5"/>
      <c r="L56" s="5"/>
      <c r="M56" s="5"/>
      <c r="N56" s="5"/>
      <c r="O56" s="5"/>
    </row>
    <row r="57" spans="2:16">
      <c r="B57" s="5"/>
      <c r="C57" s="5"/>
      <c r="D57" s="5"/>
      <c r="E57" s="5" t="s">
        <v>42</v>
      </c>
      <c r="F57" s="5"/>
      <c r="G57" s="5">
        <f>G55+G56</f>
        <v>1791.6909511999997</v>
      </c>
      <c r="H57" s="5" t="s">
        <v>46</v>
      </c>
      <c r="I57" s="5"/>
      <c r="J57" s="5" t="s">
        <v>49</v>
      </c>
      <c r="K57" s="5"/>
      <c r="L57" s="5"/>
      <c r="M57" s="5"/>
      <c r="N57" s="5"/>
      <c r="O57" s="5"/>
    </row>
    <row r="58" spans="2:16">
      <c r="B58" s="5"/>
      <c r="C58" s="5"/>
      <c r="D58" s="5"/>
      <c r="E58" s="5"/>
      <c r="F58" s="5"/>
      <c r="G58" s="5"/>
      <c r="H58" s="5"/>
      <c r="I58" s="5"/>
      <c r="J58" s="5" t="s">
        <v>50</v>
      </c>
      <c r="K58" s="7" t="s">
        <v>51</v>
      </c>
      <c r="L58" s="5"/>
      <c r="M58" s="5"/>
      <c r="N58" s="5">
        <f>SQRT((G51*12)/(G12*N45*12))</f>
        <v>1.977832703737312</v>
      </c>
      <c r="O58" s="5" t="s">
        <v>53</v>
      </c>
    </row>
    <row r="59" spans="2:16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2:16">
      <c r="B60" s="5"/>
      <c r="C60" s="5" t="s">
        <v>43</v>
      </c>
      <c r="D60" s="5"/>
      <c r="E60" s="5"/>
      <c r="F60" s="5"/>
      <c r="G60" s="5">
        <f>L37*K13*K13*1.4*(G33+G35+G37)</f>
        <v>902.27199999999993</v>
      </c>
      <c r="H60" s="5" t="s">
        <v>46</v>
      </c>
      <c r="I60" s="5"/>
      <c r="J60" s="5"/>
      <c r="K60" s="5" t="s">
        <v>54</v>
      </c>
      <c r="L60" s="5"/>
      <c r="M60" s="5"/>
      <c r="N60" s="5">
        <f>N58+1</f>
        <v>2.9778327037373122</v>
      </c>
      <c r="O60" s="5" t="s">
        <v>55</v>
      </c>
      <c r="P60" s="2">
        <f>G22</f>
        <v>5</v>
      </c>
    </row>
    <row r="61" spans="2:16">
      <c r="B61" s="5"/>
      <c r="C61" s="5" t="s">
        <v>44</v>
      </c>
      <c r="D61" s="5"/>
      <c r="E61" s="5"/>
      <c r="F61" s="5"/>
      <c r="G61" s="5">
        <f>1.7*G39*L38*K13*K13</f>
        <v>400.38400000000001</v>
      </c>
      <c r="H61" s="5" t="s">
        <v>46</v>
      </c>
      <c r="I61" s="5"/>
      <c r="J61" s="5"/>
      <c r="K61" s="5"/>
      <c r="L61" s="5"/>
      <c r="M61" s="5"/>
      <c r="N61" s="5"/>
      <c r="O61" s="5"/>
      <c r="P61" s="2" t="s">
        <v>56</v>
      </c>
    </row>
    <row r="62" spans="2:16">
      <c r="B62" s="5"/>
      <c r="C62" s="5"/>
      <c r="D62" s="5"/>
      <c r="E62" s="5" t="s">
        <v>45</v>
      </c>
      <c r="F62" s="5"/>
      <c r="G62" s="5">
        <f>G60+G61</f>
        <v>1302.6559999999999</v>
      </c>
      <c r="H62" s="5" t="s">
        <v>46</v>
      </c>
      <c r="I62" s="5"/>
      <c r="J62" s="5"/>
      <c r="K62" s="5" t="s">
        <v>62</v>
      </c>
      <c r="L62" s="5"/>
      <c r="M62" s="5"/>
      <c r="N62" s="5">
        <f>G22-1</f>
        <v>4</v>
      </c>
      <c r="O62" s="5"/>
    </row>
    <row r="63" spans="2:16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6">
      <c r="B64" s="5"/>
      <c r="C64" s="5" t="s">
        <v>47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>
      <c r="B66" s="5"/>
      <c r="C66" s="5" t="s">
        <v>37</v>
      </c>
      <c r="D66" s="5"/>
      <c r="E66" s="5"/>
      <c r="F66" s="5"/>
      <c r="G66" s="5">
        <f>G57/3</f>
        <v>597.23031706666654</v>
      </c>
      <c r="H66" s="5" t="s">
        <v>46</v>
      </c>
      <c r="I66" s="5"/>
      <c r="J66" s="5"/>
      <c r="K66" s="5"/>
      <c r="L66" s="5"/>
      <c r="M66" s="5"/>
      <c r="N66" s="5"/>
      <c r="O66" s="5"/>
    </row>
    <row r="67" spans="2:15">
      <c r="B67" s="5"/>
      <c r="C67" s="5" t="s">
        <v>38</v>
      </c>
      <c r="D67" s="5"/>
      <c r="E67" s="5"/>
      <c r="F67" s="5"/>
      <c r="G67" s="5">
        <f>G62/3</f>
        <v>434.21866666666665</v>
      </c>
      <c r="H67" s="5" t="s">
        <v>46</v>
      </c>
      <c r="I67" s="5"/>
      <c r="J67" s="5"/>
      <c r="K67" s="5"/>
      <c r="L67" s="5"/>
      <c r="M67" s="5"/>
      <c r="N67" s="5"/>
      <c r="O67" s="5"/>
    </row>
    <row r="68" spans="2:1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2:15">
      <c r="B69" s="5"/>
      <c r="C69" s="23" t="s">
        <v>57</v>
      </c>
      <c r="D69" s="23"/>
      <c r="E69" s="23"/>
      <c r="F69" s="23"/>
      <c r="G69" s="5"/>
      <c r="H69" s="5"/>
      <c r="I69" s="5"/>
      <c r="J69" s="5"/>
      <c r="K69" s="5"/>
      <c r="L69" s="5"/>
      <c r="M69" s="5"/>
      <c r="N69" s="5"/>
      <c r="O69" s="5"/>
    </row>
    <row r="70" spans="2:1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2:15">
      <c r="B71" s="5"/>
      <c r="C71" s="22" t="s">
        <v>77</v>
      </c>
      <c r="D71" s="22"/>
      <c r="E71" s="22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2:1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2:15">
      <c r="B73" s="5"/>
      <c r="C73" s="21" t="s">
        <v>58</v>
      </c>
      <c r="D73" s="21"/>
      <c r="E73" s="5"/>
      <c r="F73" s="5"/>
      <c r="G73" s="5"/>
      <c r="H73" s="5"/>
      <c r="I73" s="5"/>
      <c r="J73" s="21" t="s">
        <v>75</v>
      </c>
      <c r="K73" s="21"/>
      <c r="L73" s="21"/>
      <c r="M73" s="5"/>
      <c r="N73" s="5"/>
      <c r="O73" s="5"/>
    </row>
    <row r="74" spans="2:1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2:15">
      <c r="B75" s="5"/>
      <c r="C75" s="5"/>
      <c r="D75" s="5" t="s">
        <v>59</v>
      </c>
      <c r="E75" s="5"/>
      <c r="F75" s="13">
        <v>0.2</v>
      </c>
      <c r="G75" s="5"/>
      <c r="H75" s="5"/>
      <c r="I75" s="5"/>
      <c r="J75" s="5"/>
      <c r="K75" s="5" t="s">
        <v>59</v>
      </c>
      <c r="L75" s="5"/>
      <c r="M75" s="13">
        <v>0.41</v>
      </c>
      <c r="N75" s="5"/>
      <c r="O75" s="5"/>
    </row>
    <row r="76" spans="2:15">
      <c r="B76" s="5"/>
      <c r="C76" s="5"/>
      <c r="D76" s="5" t="s">
        <v>60</v>
      </c>
      <c r="E76" s="5"/>
      <c r="F76" s="7">
        <f>(F78*G6)/(0.85*G8*12)</f>
        <v>0.20017774998044799</v>
      </c>
      <c r="G76" s="5"/>
      <c r="H76" s="5"/>
      <c r="I76" s="5"/>
      <c r="J76" s="5"/>
      <c r="K76" s="5" t="s">
        <v>60</v>
      </c>
      <c r="L76" s="5"/>
      <c r="M76" s="5">
        <f>(M78*G6)/(0.85*G8*12)</f>
        <v>0.31532305617126077</v>
      </c>
      <c r="N76" s="5"/>
      <c r="O76" s="5"/>
    </row>
    <row r="77" spans="2:1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2:15">
      <c r="B78" s="5"/>
      <c r="C78" s="5"/>
      <c r="D78" s="5" t="s">
        <v>61</v>
      </c>
      <c r="E78" s="5"/>
      <c r="F78" s="5">
        <f>(G57*12)/(G12*G6*(N62-F75/2))</f>
        <v>0.10209065249002847</v>
      </c>
      <c r="G78" s="5" t="s">
        <v>64</v>
      </c>
      <c r="H78" s="5"/>
      <c r="I78" s="10"/>
      <c r="J78" s="5"/>
      <c r="K78" s="5" t="s">
        <v>61</v>
      </c>
      <c r="L78" s="5"/>
      <c r="M78" s="5">
        <f>(G51*12)/(G12*G6*(N62-M75/2))</f>
        <v>0.16081475864734299</v>
      </c>
      <c r="N78" s="5" t="s">
        <v>64</v>
      </c>
      <c r="O78" s="5"/>
    </row>
    <row r="79" spans="2:15">
      <c r="B79" s="5"/>
      <c r="C79" s="5"/>
      <c r="D79" s="5"/>
      <c r="E79" s="5"/>
      <c r="F79" s="5"/>
      <c r="G79" s="5"/>
      <c r="H79" s="5"/>
      <c r="I79" s="10"/>
      <c r="J79" s="5"/>
      <c r="K79" s="5"/>
      <c r="L79" s="5"/>
      <c r="M79" s="5"/>
      <c r="N79" s="5"/>
      <c r="O79" s="5"/>
    </row>
    <row r="80" spans="2:15">
      <c r="B80" s="5"/>
      <c r="C80" s="5" t="s">
        <v>63</v>
      </c>
      <c r="D80" s="5"/>
      <c r="E80" s="5"/>
      <c r="F80" s="5">
        <f>0.0018*12*G22</f>
        <v>0.10800000000000001</v>
      </c>
      <c r="G80" s="5" t="s">
        <v>64</v>
      </c>
      <c r="H80" s="5"/>
      <c r="I80" s="10"/>
      <c r="J80" s="5" t="s">
        <v>63</v>
      </c>
      <c r="K80" s="5"/>
      <c r="L80" s="5"/>
      <c r="M80" s="5">
        <f>0.0018*12*G22</f>
        <v>0.10800000000000001</v>
      </c>
      <c r="N80" s="5" t="s">
        <v>64</v>
      </c>
      <c r="O80" s="5"/>
    </row>
    <row r="81" spans="2: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>
      <c r="B82" s="5"/>
      <c r="C82" s="5" t="s">
        <v>68</v>
      </c>
      <c r="D82" s="5"/>
      <c r="E82" s="5"/>
      <c r="F82" s="15">
        <v>0.108</v>
      </c>
      <c r="G82" s="5" t="s">
        <v>64</v>
      </c>
      <c r="H82" s="5" t="s">
        <v>69</v>
      </c>
      <c r="I82" s="5"/>
      <c r="J82" s="5" t="s">
        <v>68</v>
      </c>
      <c r="K82" s="5"/>
      <c r="L82" s="5"/>
      <c r="M82" s="15">
        <v>0.21299999999999999</v>
      </c>
      <c r="N82" s="5" t="s">
        <v>64</v>
      </c>
      <c r="O82" s="5"/>
    </row>
    <row r="83" spans="2: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>
      <c r="B85" s="5"/>
      <c r="C85" s="5" t="s">
        <v>65</v>
      </c>
      <c r="D85" s="12" t="s">
        <v>66</v>
      </c>
      <c r="E85" s="17">
        <v>3</v>
      </c>
      <c r="F85" s="5" t="s">
        <v>76</v>
      </c>
      <c r="G85" s="5"/>
      <c r="H85" s="5"/>
      <c r="I85" s="5"/>
      <c r="J85" s="5" t="s">
        <v>65</v>
      </c>
      <c r="K85" s="12" t="s">
        <v>66</v>
      </c>
      <c r="L85" s="17">
        <v>3</v>
      </c>
      <c r="M85" s="5" t="s">
        <v>76</v>
      </c>
      <c r="N85" s="5"/>
      <c r="O85" s="5"/>
    </row>
    <row r="86" spans="2: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>
      <c r="B87" s="5"/>
      <c r="C87" s="5" t="s">
        <v>67</v>
      </c>
      <c r="D87" s="5"/>
      <c r="E87" s="5">
        <f>(0.11*12)/F82</f>
        <v>12.222222222222223</v>
      </c>
      <c r="F87" s="5" t="s">
        <v>70</v>
      </c>
      <c r="G87" s="5"/>
      <c r="H87" s="5"/>
      <c r="I87" s="5"/>
      <c r="J87" s="5" t="s">
        <v>67</v>
      </c>
      <c r="K87" s="5"/>
      <c r="L87" s="5">
        <f>(0.11*12)/M82</f>
        <v>6.1971830985915499</v>
      </c>
      <c r="M87" s="5"/>
      <c r="N87" s="5"/>
      <c r="O87" s="5"/>
    </row>
    <row r="88" spans="2: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>
      <c r="B89" s="5"/>
      <c r="C89" s="5" t="s">
        <v>71</v>
      </c>
      <c r="D89" s="5"/>
      <c r="E89" s="5">
        <f>2*G22</f>
        <v>10</v>
      </c>
      <c r="F89" s="5" t="s">
        <v>70</v>
      </c>
      <c r="G89" s="5"/>
      <c r="H89" s="5"/>
      <c r="I89" s="5"/>
      <c r="J89" s="5" t="s">
        <v>71</v>
      </c>
      <c r="K89" s="5"/>
      <c r="L89" s="5">
        <f>2*N22</f>
        <v>0</v>
      </c>
      <c r="M89" s="5"/>
      <c r="N89" s="5"/>
      <c r="O89" s="5"/>
    </row>
    <row r="90" spans="2: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>
      <c r="B91" s="5"/>
      <c r="C91" s="5" t="s">
        <v>74</v>
      </c>
      <c r="D91" s="5"/>
      <c r="E91" s="13">
        <v>8.5</v>
      </c>
      <c r="F91" s="5"/>
      <c r="G91" s="5"/>
      <c r="H91" s="5"/>
      <c r="I91" s="5"/>
      <c r="J91" s="5" t="s">
        <v>74</v>
      </c>
      <c r="K91" s="5"/>
      <c r="L91" s="13">
        <v>8.5</v>
      </c>
      <c r="M91" s="5"/>
      <c r="N91" s="5"/>
      <c r="O91" s="5"/>
    </row>
    <row r="92" spans="2: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2:15">
      <c r="B93" s="5"/>
      <c r="C93" s="18" t="s">
        <v>72</v>
      </c>
      <c r="D93" s="19">
        <f>E85</f>
        <v>3</v>
      </c>
      <c r="E93" s="20" t="s">
        <v>73</v>
      </c>
      <c r="F93" s="18">
        <f>E91</f>
        <v>8.5</v>
      </c>
      <c r="G93" s="18" t="s">
        <v>70</v>
      </c>
      <c r="H93" s="5"/>
      <c r="I93" s="5"/>
      <c r="J93" s="18" t="s">
        <v>72</v>
      </c>
      <c r="K93" s="19">
        <f>L85</f>
        <v>3</v>
      </c>
      <c r="L93" s="20" t="s">
        <v>73</v>
      </c>
      <c r="M93" s="18">
        <f>L91</f>
        <v>8.5</v>
      </c>
      <c r="N93" s="18" t="s">
        <v>70</v>
      </c>
      <c r="O93" s="5"/>
    </row>
    <row r="94" spans="2:1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2: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2:1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2:16">
      <c r="B97" s="5"/>
      <c r="C97" s="22" t="s">
        <v>80</v>
      </c>
      <c r="D97" s="22"/>
      <c r="E97" s="22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2:16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2:16">
      <c r="B99" s="5"/>
      <c r="C99" s="5"/>
      <c r="D99" s="5"/>
      <c r="E99" s="5"/>
      <c r="F99" s="5"/>
      <c r="G99" s="5"/>
      <c r="H99" s="10"/>
      <c r="I99" s="9"/>
      <c r="J99" s="5"/>
      <c r="K99" s="5"/>
      <c r="L99" s="5"/>
      <c r="M99" s="5"/>
      <c r="N99" s="5"/>
      <c r="O99" s="5"/>
    </row>
    <row r="100" spans="2:16">
      <c r="B100" s="5"/>
      <c r="C100" s="21" t="s">
        <v>58</v>
      </c>
      <c r="D100" s="21"/>
      <c r="E100" s="5"/>
      <c r="F100" s="5"/>
      <c r="G100" s="5"/>
      <c r="H100" s="10"/>
      <c r="I100" s="5"/>
      <c r="J100" s="21" t="s">
        <v>75</v>
      </c>
      <c r="K100" s="21"/>
      <c r="L100" s="21"/>
      <c r="M100" s="5"/>
      <c r="N100" s="5"/>
      <c r="O100" s="5"/>
    </row>
    <row r="101" spans="2:16">
      <c r="B101" s="5"/>
      <c r="C101" s="5"/>
      <c r="D101" s="5"/>
      <c r="E101" s="5"/>
      <c r="F101" s="5"/>
      <c r="G101" s="5"/>
      <c r="H101" s="10"/>
      <c r="I101" s="5"/>
      <c r="J101" s="5"/>
      <c r="K101" s="5"/>
      <c r="L101" s="5"/>
      <c r="M101" s="5"/>
      <c r="N101" s="5"/>
      <c r="O101" s="5"/>
    </row>
    <row r="102" spans="2:16">
      <c r="B102" s="5"/>
      <c r="C102" s="5"/>
      <c r="D102" s="5" t="s">
        <v>59</v>
      </c>
      <c r="E102" s="5"/>
      <c r="F102" s="13">
        <v>0.54</v>
      </c>
      <c r="G102" s="5"/>
      <c r="H102" s="10"/>
      <c r="I102" s="5"/>
      <c r="J102" s="5"/>
      <c r="K102" s="5" t="s">
        <v>59</v>
      </c>
      <c r="L102" s="5"/>
      <c r="M102" s="13">
        <v>0.37</v>
      </c>
      <c r="N102" s="5"/>
      <c r="O102" s="5"/>
    </row>
    <row r="103" spans="2:16">
      <c r="B103" s="5"/>
      <c r="C103" s="5"/>
      <c r="D103" s="5" t="s">
        <v>60</v>
      </c>
      <c r="E103" s="5"/>
      <c r="F103" s="7">
        <f>(F105*G6)/(0.85*G8*12)</f>
        <v>0.15217321721658578</v>
      </c>
      <c r="G103" s="5"/>
      <c r="H103" s="5"/>
      <c r="I103" s="5"/>
      <c r="J103" s="5"/>
      <c r="K103" s="5" t="s">
        <v>60</v>
      </c>
      <c r="L103" s="5"/>
      <c r="M103" s="5">
        <f>(M105*G6)/(0.85*G8*12)</f>
        <v>0.22169020921314503</v>
      </c>
      <c r="N103" s="5"/>
      <c r="O103" s="5"/>
    </row>
    <row r="104" spans="2:16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2:16">
      <c r="B105" s="5"/>
      <c r="C105" s="5"/>
      <c r="D105" s="5" t="s">
        <v>61</v>
      </c>
      <c r="E105" s="5"/>
      <c r="F105" s="5">
        <f>(G62*12)/(G12*G6*(N62-F102/2))</f>
        <v>7.7608340780458737E-2</v>
      </c>
      <c r="G105" s="5" t="s">
        <v>64</v>
      </c>
      <c r="H105" s="5"/>
      <c r="I105" s="5"/>
      <c r="J105" s="5"/>
      <c r="K105" s="5" t="s">
        <v>61</v>
      </c>
      <c r="L105" s="5"/>
      <c r="M105" s="5">
        <f>(G52*12)/(G12*G6*(N62-M102/2))</f>
        <v>0.11306200669870396</v>
      </c>
      <c r="N105" s="5" t="s">
        <v>64</v>
      </c>
      <c r="O105" s="5"/>
    </row>
    <row r="106" spans="2:16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</row>
    <row r="107" spans="2:16">
      <c r="B107" s="5"/>
      <c r="C107" s="5" t="s">
        <v>63</v>
      </c>
      <c r="D107" s="5"/>
      <c r="E107" s="5"/>
      <c r="F107" s="5">
        <f>0.0018*12*G22</f>
        <v>0.10800000000000001</v>
      </c>
      <c r="G107" s="5" t="s">
        <v>64</v>
      </c>
      <c r="H107" s="5"/>
      <c r="I107" s="5"/>
      <c r="J107" s="5" t="s">
        <v>63</v>
      </c>
      <c r="K107" s="5"/>
      <c r="L107" s="5"/>
      <c r="M107" s="5">
        <f>0.0018*12*G22</f>
        <v>0.10800000000000001</v>
      </c>
      <c r="N107" s="5" t="s">
        <v>64</v>
      </c>
      <c r="O107" s="10"/>
      <c r="P107" s="3"/>
    </row>
    <row r="108" spans="2:16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10"/>
      <c r="P108" s="3"/>
    </row>
    <row r="109" spans="2:16">
      <c r="B109" s="5"/>
      <c r="C109" s="5" t="s">
        <v>68</v>
      </c>
      <c r="D109" s="5"/>
      <c r="E109" s="5"/>
      <c r="F109" s="15">
        <v>0.27600000000000002</v>
      </c>
      <c r="G109" s="5" t="s">
        <v>64</v>
      </c>
      <c r="H109" s="5" t="s">
        <v>69</v>
      </c>
      <c r="I109" s="5"/>
      <c r="J109" s="5" t="s">
        <v>68</v>
      </c>
      <c r="K109" s="5"/>
      <c r="L109" s="5"/>
      <c r="M109" s="15">
        <v>0.3</v>
      </c>
      <c r="N109" s="5" t="s">
        <v>64</v>
      </c>
      <c r="O109" s="10"/>
      <c r="P109" s="3"/>
    </row>
    <row r="110" spans="2:16">
      <c r="B110" s="5"/>
      <c r="C110" s="5"/>
      <c r="D110" s="5"/>
      <c r="E110" s="5"/>
      <c r="F110" s="5" t="s">
        <v>79</v>
      </c>
      <c r="G110" s="5"/>
      <c r="H110" s="5"/>
      <c r="I110" s="5"/>
      <c r="J110" s="5"/>
      <c r="K110" s="5"/>
      <c r="L110" s="5"/>
      <c r="M110" s="5"/>
      <c r="N110" s="5"/>
      <c r="O110" s="5"/>
    </row>
    <row r="111" spans="2:16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2:16">
      <c r="B112" s="5"/>
      <c r="C112" s="5" t="s">
        <v>65</v>
      </c>
      <c r="D112" s="12" t="s">
        <v>66</v>
      </c>
      <c r="E112" s="20">
        <v>3</v>
      </c>
      <c r="F112" s="5" t="s">
        <v>76</v>
      </c>
      <c r="G112" s="5"/>
      <c r="H112" s="5"/>
      <c r="I112" s="5"/>
      <c r="J112" s="5" t="s">
        <v>65</v>
      </c>
      <c r="K112" s="12" t="s">
        <v>66</v>
      </c>
      <c r="L112" s="20">
        <v>3</v>
      </c>
      <c r="M112" s="5" t="s">
        <v>76</v>
      </c>
      <c r="N112" s="5"/>
      <c r="O112" s="5"/>
    </row>
    <row r="113" spans="2:15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10"/>
      <c r="O113" s="10"/>
    </row>
    <row r="114" spans="2:15">
      <c r="B114" s="5"/>
      <c r="C114" s="5" t="s">
        <v>67</v>
      </c>
      <c r="D114" s="5"/>
      <c r="E114" s="5">
        <f>(0.11*12)/F109</f>
        <v>4.7826086956521738</v>
      </c>
      <c r="F114" s="5" t="s">
        <v>70</v>
      </c>
      <c r="G114" s="5"/>
      <c r="H114" s="5"/>
      <c r="I114" s="5"/>
      <c r="J114" s="5" t="s">
        <v>67</v>
      </c>
      <c r="K114" s="5"/>
      <c r="L114" s="5">
        <f>(0.11*12)/M109</f>
        <v>4.4000000000000004</v>
      </c>
      <c r="M114" s="5" t="s">
        <v>70</v>
      </c>
      <c r="N114" s="10"/>
      <c r="O114" s="10"/>
    </row>
    <row r="115" spans="2:15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10"/>
      <c r="O115" s="10"/>
    </row>
    <row r="116" spans="2:15">
      <c r="B116" s="5"/>
      <c r="C116" s="5" t="s">
        <v>71</v>
      </c>
      <c r="D116" s="5"/>
      <c r="E116" s="5">
        <f>2*G22</f>
        <v>10</v>
      </c>
      <c r="F116" s="5" t="s">
        <v>70</v>
      </c>
      <c r="G116" s="5"/>
      <c r="H116" s="5"/>
      <c r="I116" s="5"/>
      <c r="J116" s="5" t="s">
        <v>71</v>
      </c>
      <c r="K116" s="5"/>
      <c r="L116" s="5">
        <f>2*G22</f>
        <v>10</v>
      </c>
      <c r="M116" s="5" t="s">
        <v>70</v>
      </c>
      <c r="N116" s="5"/>
      <c r="O116" s="5"/>
    </row>
    <row r="117" spans="2:15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</row>
    <row r="118" spans="2:15">
      <c r="B118" s="5"/>
      <c r="C118" s="5" t="s">
        <v>74</v>
      </c>
      <c r="D118" s="5"/>
      <c r="E118" s="13">
        <v>8.5</v>
      </c>
      <c r="F118" s="5"/>
      <c r="G118" s="5"/>
      <c r="H118" s="5"/>
      <c r="I118" s="5"/>
      <c r="J118" s="5" t="s">
        <v>74</v>
      </c>
      <c r="K118" s="5"/>
      <c r="L118" s="13">
        <v>8.5</v>
      </c>
      <c r="M118" s="5"/>
      <c r="N118" s="5"/>
      <c r="O118" s="5"/>
    </row>
    <row r="119" spans="2:15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</row>
    <row r="120" spans="2:15">
      <c r="B120" s="5"/>
      <c r="C120" s="18" t="s">
        <v>72</v>
      </c>
      <c r="D120" s="19">
        <f>E112</f>
        <v>3</v>
      </c>
      <c r="E120" s="20" t="s">
        <v>73</v>
      </c>
      <c r="F120" s="18">
        <f>E118</f>
        <v>8.5</v>
      </c>
      <c r="G120" s="18" t="s">
        <v>70</v>
      </c>
      <c r="H120" s="5"/>
      <c r="I120" s="5"/>
      <c r="J120" s="18" t="s">
        <v>72</v>
      </c>
      <c r="K120" s="19">
        <f>L112</f>
        <v>3</v>
      </c>
      <c r="L120" s="20" t="s">
        <v>73</v>
      </c>
      <c r="M120" s="18">
        <f>L118</f>
        <v>8.5</v>
      </c>
      <c r="N120" s="18" t="s">
        <v>70</v>
      </c>
      <c r="O120" s="5"/>
    </row>
    <row r="121" spans="2:15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</row>
  </sheetData>
  <sheetProtection password="C8C5" sheet="1" objects="1" scenarios="1"/>
  <phoneticPr fontId="1" type="noConversion"/>
  <pageMargins left="0.75" right="0.75" top="1" bottom="1" header="0.5" footer="0.5"/>
  <pageSetup orientation="portrait" horizontalDpi="300" verticalDpi="300" r:id="rId1"/>
  <headerFooter alignWithMargins="0"/>
  <drawing r:id="rId2"/>
  <picture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2-way slab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SDS</dc:creator>
  <cp:lastModifiedBy>Shahe Asekeen</cp:lastModifiedBy>
  <dcterms:created xsi:type="dcterms:W3CDTF">1996-10-14T23:33:28Z</dcterms:created>
  <dcterms:modified xsi:type="dcterms:W3CDTF">2013-04-18T17:02:14Z</dcterms:modified>
</cp:coreProperties>
</file>